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4E3CC0FB-141B-48AB-A8CD-F1828A989F08}" xr6:coauthVersionLast="44" xr6:coauthVersionMax="44" xr10:uidLastSave="{00000000-0000-0000-0000-000000000000}"/>
  <bookViews>
    <workbookView xWindow="-120" yWindow="-120" windowWidth="24240" windowHeight="13140" tabRatio="958" activeTab="1" xr2:uid="{00000000-000D-0000-FFFF-FFFF00000000}"/>
  </bookViews>
  <sheets>
    <sheet name="Indice" sheetId="121" r:id="rId1"/>
    <sheet name="Estadisticas 2019 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2019 '!$B$582:$F$591</definedName>
    <definedName name="AMPLIACION">#REF!</definedName>
    <definedName name="ANALISIS">#REF!</definedName>
    <definedName name="APROBACION">#REF!</definedName>
    <definedName name="_xlnm.Print_Area" localSheetId="1">'Estadisticas 2019 '!$A$1:$M$609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2019 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2019 '!$A$1:$L$611</definedName>
    <definedName name="Z_935DF80A_C4A8_4072_AD95_467BACE55650_.wvu.PrintArea" localSheetId="0" hidden="1">Indice!$B$1:$B$29</definedName>
    <definedName name="Z_935DF80A_C4A8_4072_AD95_467BACE55650_.wvu.PrintTitles" localSheetId="1" hidden="1">'Estadisticas 2019 '!$1:$6</definedName>
    <definedName name="Z_935DF80A_C4A8_4072_AD95_467BACE55650_.wvu.Rows" localSheetId="1" hidden="1">'Estadisticas 2019 '!#REF!,'Estadisticas 2019 '!#REF!,'Estadisticas 2019 '!#REF!,'Estadisticas 2019 '!$216:$312,'Estadisticas 2019 '!#REF!,'Estadisticas 2019 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09" i="130" l="1"/>
  <c r="M209" i="130"/>
  <c r="N208" i="130"/>
  <c r="M208" i="130"/>
  <c r="D108" i="130" l="1"/>
  <c r="H577" i="130" l="1"/>
  <c r="I577" i="130"/>
  <c r="J577" i="130"/>
  <c r="C577" i="130"/>
  <c r="D577" i="130"/>
  <c r="E577" i="130"/>
  <c r="E546" i="130" l="1"/>
  <c r="C546" i="130"/>
  <c r="D546" i="130"/>
  <c r="E525" i="130"/>
  <c r="E526" i="130"/>
  <c r="E527" i="130"/>
  <c r="E528" i="130"/>
  <c r="E529" i="130"/>
  <c r="E530" i="130"/>
  <c r="E531" i="130"/>
  <c r="E532" i="130"/>
  <c r="E533" i="130"/>
  <c r="E534" i="130"/>
  <c r="E535" i="130"/>
  <c r="E536" i="130"/>
  <c r="E537" i="130"/>
  <c r="E538" i="130"/>
  <c r="E539" i="130"/>
  <c r="E540" i="130"/>
  <c r="E541" i="130"/>
  <c r="E542" i="130"/>
  <c r="E543" i="130"/>
  <c r="E544" i="130"/>
  <c r="E545" i="130"/>
  <c r="E461" i="130" l="1"/>
  <c r="C461" i="130" l="1"/>
  <c r="D325" i="130" l="1"/>
  <c r="C325" i="130"/>
  <c r="J576" i="130" l="1"/>
  <c r="H546" i="130"/>
  <c r="I546" i="130"/>
  <c r="C342" i="130" l="1"/>
  <c r="E576" i="130" l="1"/>
  <c r="F461" i="130" l="1"/>
  <c r="D461" i="130"/>
  <c r="T367" i="130" l="1"/>
  <c r="D367" i="130" s="1"/>
  <c r="T368" i="130"/>
  <c r="D368" i="130" s="1"/>
  <c r="T366" i="130"/>
  <c r="D366" i="130" s="1"/>
  <c r="C368" i="130"/>
  <c r="C367" i="130"/>
  <c r="C366" i="130"/>
  <c r="C143" i="130" l="1"/>
  <c r="L176" i="130" l="1"/>
  <c r="L175" i="130"/>
  <c r="L174" i="130"/>
  <c r="K173" i="130"/>
  <c r="L173" i="130"/>
  <c r="E562" i="130" l="1"/>
  <c r="D398" i="130"/>
  <c r="C398" i="130"/>
  <c r="C210" i="130"/>
  <c r="K171" i="130" l="1"/>
  <c r="K172" i="130"/>
  <c r="K174" i="130"/>
  <c r="K175" i="130"/>
  <c r="K176" i="130"/>
  <c r="K177" i="130"/>
  <c r="K178" i="130"/>
  <c r="K179" i="130"/>
  <c r="L171" i="130"/>
  <c r="L172" i="130"/>
  <c r="L177" i="130"/>
  <c r="L178" i="130"/>
  <c r="L179" i="130"/>
  <c r="L180" i="130" l="1"/>
  <c r="S134" i="130" l="1"/>
  <c r="T134" i="130"/>
  <c r="E342" i="130" l="1"/>
  <c r="K461" i="130" l="1"/>
  <c r="K180" i="130" l="1"/>
  <c r="C131" i="130" l="1"/>
  <c r="E574" i="130" l="1"/>
  <c r="C141" i="130" l="1"/>
  <c r="D141" i="130"/>
  <c r="C142" i="130"/>
  <c r="D142" i="130"/>
  <c r="D131" i="130"/>
  <c r="C130" i="130"/>
  <c r="C129" i="130"/>
  <c r="C128" i="130"/>
  <c r="C127" i="130"/>
  <c r="C134" i="130" l="1"/>
  <c r="D410" i="130" l="1"/>
  <c r="C413" i="130"/>
  <c r="C412" i="130"/>
  <c r="C411" i="130"/>
  <c r="C410" i="130"/>
  <c r="S423" i="130"/>
  <c r="T423" i="130"/>
  <c r="L461" i="130" l="1"/>
  <c r="J461" i="130"/>
  <c r="I461" i="130"/>
  <c r="J544" i="130" l="1"/>
  <c r="J538" i="130" l="1"/>
  <c r="J539" i="130"/>
  <c r="J540" i="130"/>
  <c r="J545" i="130"/>
  <c r="J541" i="130"/>
  <c r="J542" i="130"/>
  <c r="J543" i="130"/>
  <c r="J522" i="130" l="1"/>
  <c r="J523" i="130"/>
  <c r="J524" i="130"/>
  <c r="J525" i="130"/>
  <c r="J526" i="130"/>
  <c r="J527" i="130"/>
  <c r="J528" i="130"/>
  <c r="J529" i="130"/>
  <c r="J530" i="130"/>
  <c r="J531" i="130"/>
  <c r="J532" i="130"/>
  <c r="J533" i="130"/>
  <c r="J534" i="130"/>
  <c r="J535" i="130"/>
  <c r="J536" i="130"/>
  <c r="J537" i="130"/>
  <c r="J521" i="130"/>
  <c r="E522" i="130"/>
  <c r="E523" i="130"/>
  <c r="E524" i="130"/>
  <c r="E521" i="130"/>
  <c r="D413" i="130"/>
  <c r="C414" i="130"/>
  <c r="D414" i="130"/>
  <c r="C415" i="130"/>
  <c r="D415" i="130"/>
  <c r="C416" i="130"/>
  <c r="D416" i="130"/>
  <c r="C417" i="130"/>
  <c r="D417" i="130"/>
  <c r="C418" i="130"/>
  <c r="D418" i="130"/>
  <c r="C419" i="130"/>
  <c r="D419" i="130"/>
  <c r="C420" i="130"/>
  <c r="D420" i="130"/>
  <c r="C421" i="130"/>
  <c r="D421" i="130"/>
  <c r="C422" i="130"/>
  <c r="D422" i="130"/>
  <c r="C423" i="130" l="1"/>
  <c r="J546" i="130"/>
  <c r="J180" i="130"/>
  <c r="I180" i="130"/>
  <c r="H180" i="130"/>
  <c r="G180" i="130"/>
  <c r="F180" i="130"/>
  <c r="E180" i="130"/>
  <c r="D180" i="130"/>
  <c r="C180" i="130"/>
  <c r="S160" i="130"/>
  <c r="T160" i="130"/>
  <c r="T71" i="130" l="1"/>
  <c r="G198" i="130" l="1"/>
  <c r="H198" i="130"/>
  <c r="AH209" i="130" l="1"/>
  <c r="AD208" i="130"/>
  <c r="Y208" i="130"/>
  <c r="AF210" i="130"/>
  <c r="AH208" i="130"/>
  <c r="AD209" i="130"/>
  <c r="AB210" i="130"/>
  <c r="Z341" i="130" l="1"/>
  <c r="Z340" i="130"/>
  <c r="X342" i="130" l="1"/>
  <c r="U341" i="130" l="1"/>
  <c r="U340" i="130"/>
  <c r="D412" i="130" l="1"/>
  <c r="T145" i="130" l="1"/>
  <c r="S145" i="130"/>
  <c r="S93" i="130" l="1"/>
  <c r="C369" i="130" l="1"/>
  <c r="S369" i="130"/>
  <c r="S342" i="130"/>
  <c r="S210" i="130" l="1"/>
  <c r="W210" i="130"/>
  <c r="Y209" i="130"/>
  <c r="U209" i="130"/>
  <c r="U208" i="130"/>
  <c r="U369" i="130" l="1"/>
  <c r="J554" i="130" l="1"/>
  <c r="J555" i="130"/>
  <c r="J556" i="130"/>
  <c r="J557" i="130"/>
  <c r="J558" i="130"/>
  <c r="J559" i="130"/>
  <c r="J560" i="130"/>
  <c r="J561" i="130"/>
  <c r="J562" i="130"/>
  <c r="J563" i="130"/>
  <c r="J564" i="130"/>
  <c r="J565" i="130"/>
  <c r="J566" i="130"/>
  <c r="J567" i="130"/>
  <c r="J568" i="130"/>
  <c r="J569" i="130"/>
  <c r="J570" i="130"/>
  <c r="J571" i="130"/>
  <c r="J572" i="130"/>
  <c r="J573" i="130"/>
  <c r="J574" i="130"/>
  <c r="J575" i="130"/>
  <c r="J553" i="130"/>
  <c r="E554" i="130"/>
  <c r="E555" i="130"/>
  <c r="E556" i="130"/>
  <c r="E557" i="130"/>
  <c r="E558" i="130"/>
  <c r="E559" i="130"/>
  <c r="E560" i="130"/>
  <c r="E561" i="130"/>
  <c r="E563" i="130"/>
  <c r="E564" i="130"/>
  <c r="E565" i="130"/>
  <c r="E566" i="130"/>
  <c r="E567" i="130"/>
  <c r="E568" i="130"/>
  <c r="E569" i="130"/>
  <c r="E570" i="130"/>
  <c r="E571" i="130"/>
  <c r="E572" i="130"/>
  <c r="E573" i="130"/>
  <c r="E575" i="130"/>
  <c r="E553" i="130"/>
  <c r="D411" i="130" l="1"/>
  <c r="D423" i="130" s="1"/>
  <c r="T106" i="130" l="1"/>
  <c r="S106" i="130"/>
  <c r="D129" i="130" l="1"/>
  <c r="D127" i="130"/>
  <c r="C14" i="130" l="1"/>
  <c r="D34" i="130" l="1"/>
  <c r="D35" i="130"/>
  <c r="D32" i="130"/>
  <c r="D15" i="130"/>
  <c r="D16" i="130"/>
  <c r="D17" i="130"/>
  <c r="D18" i="130"/>
  <c r="D56" i="130" s="1"/>
  <c r="D19" i="130"/>
  <c r="D57" i="130" s="1"/>
  <c r="D20" i="130"/>
  <c r="D58" i="130" s="1"/>
  <c r="D14" i="130"/>
  <c r="C15" i="130"/>
  <c r="C16" i="130"/>
  <c r="C17" i="130"/>
  <c r="C18" i="130"/>
  <c r="C56" i="130" s="1"/>
  <c r="C19" i="130"/>
  <c r="C57" i="130" s="1"/>
  <c r="C20" i="130"/>
  <c r="C58" i="130" s="1"/>
  <c r="C32" i="130"/>
  <c r="C52" i="130" s="1"/>
  <c r="C33" i="130"/>
  <c r="C34" i="130"/>
  <c r="C35" i="130"/>
  <c r="C55" i="130" s="1"/>
  <c r="C54" i="130" l="1"/>
  <c r="C53" i="130"/>
  <c r="C59" i="130" s="1"/>
  <c r="D55" i="130"/>
  <c r="D52" i="130"/>
  <c r="C36" i="130"/>
  <c r="D54" i="130"/>
  <c r="C21" i="130"/>
  <c r="J210" i="130" l="1"/>
  <c r="E210" i="130" l="1"/>
  <c r="C187" i="130" l="1"/>
  <c r="D187" i="130"/>
  <c r="C188" i="130"/>
  <c r="D188" i="130"/>
  <c r="C189" i="130"/>
  <c r="D189" i="130"/>
  <c r="C190" i="130"/>
  <c r="D190" i="130"/>
  <c r="D186" i="130"/>
  <c r="C186" i="130"/>
  <c r="D159" i="130" l="1"/>
  <c r="D158" i="130"/>
  <c r="D157" i="130"/>
  <c r="T93" i="130" l="1"/>
  <c r="D160" i="130" l="1"/>
  <c r="C157" i="130"/>
  <c r="D130" i="130" l="1"/>
  <c r="D128" i="130"/>
  <c r="D134" i="130" l="1"/>
  <c r="C160" i="130" l="1"/>
  <c r="D143" i="130" l="1"/>
  <c r="C144" i="130" l="1"/>
  <c r="D144" i="130"/>
  <c r="C197" i="130" l="1"/>
  <c r="D197" i="130"/>
  <c r="C159" i="130" l="1"/>
  <c r="C158" i="130"/>
  <c r="C161" i="130" l="1"/>
  <c r="D99" i="130"/>
  <c r="D100" i="130"/>
  <c r="D101" i="130"/>
  <c r="D102" i="130"/>
  <c r="D103" i="130"/>
  <c r="D104" i="130"/>
  <c r="D105" i="130"/>
  <c r="S21" i="130" l="1"/>
  <c r="T21" i="130" l="1"/>
  <c r="D195" i="130" l="1"/>
  <c r="C195" i="130"/>
  <c r="C194" i="130"/>
  <c r="C193" i="130"/>
  <c r="D194" i="130" l="1"/>
  <c r="D161" i="130" l="1"/>
  <c r="Q19" i="130" l="1"/>
  <c r="T41" i="130"/>
  <c r="S41" i="130"/>
  <c r="Q16" i="130" l="1"/>
  <c r="Q20" i="130"/>
  <c r="Q14" i="130"/>
  <c r="Q17" i="130"/>
  <c r="Q18" i="130"/>
  <c r="Q15" i="130"/>
  <c r="Q21" i="130" l="1"/>
  <c r="D192" i="130"/>
  <c r="D193" i="130"/>
  <c r="C192" i="130"/>
  <c r="C105" i="130" l="1"/>
  <c r="P161" i="130" l="1"/>
  <c r="H210" i="130" l="1"/>
  <c r="C303" i="130" l="1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D196" i="130"/>
  <c r="D198" i="130" s="1"/>
  <c r="C196" i="130"/>
  <c r="C198" i="130" s="1"/>
  <c r="C104" i="130"/>
  <c r="C103" i="130"/>
  <c r="C102" i="130"/>
  <c r="C101" i="130"/>
  <c r="C99" i="130"/>
  <c r="D91" i="130"/>
  <c r="D119" i="130" s="1"/>
  <c r="C91" i="130"/>
  <c r="C119" i="130" s="1"/>
  <c r="D90" i="130"/>
  <c r="D118" i="130" s="1"/>
  <c r="C90" i="130"/>
  <c r="D89" i="130"/>
  <c r="D117" i="130" s="1"/>
  <c r="C89" i="130"/>
  <c r="D88" i="130"/>
  <c r="D116" i="130" s="1"/>
  <c r="C88" i="130"/>
  <c r="D87" i="130"/>
  <c r="D115" i="130" s="1"/>
  <c r="C87" i="130"/>
  <c r="D86" i="130"/>
  <c r="D114" i="130" s="1"/>
  <c r="C86" i="130"/>
  <c r="D85" i="130"/>
  <c r="D113" i="130" s="1"/>
  <c r="C85" i="130"/>
  <c r="D33" i="130"/>
  <c r="C113" i="130" l="1"/>
  <c r="D120" i="130"/>
  <c r="C118" i="130"/>
  <c r="C117" i="130"/>
  <c r="C115" i="130"/>
  <c r="C116" i="130"/>
  <c r="D53" i="130"/>
  <c r="D59" i="130" s="1"/>
  <c r="D36" i="130"/>
  <c r="D92" i="130"/>
  <c r="D106" i="130"/>
  <c r="C92" i="130"/>
  <c r="C100" i="130"/>
  <c r="C114" i="130" s="1"/>
  <c r="C120" i="130" s="1"/>
  <c r="D21" i="130" l="1"/>
  <c r="Q33" i="130"/>
  <c r="Q159" i="130"/>
  <c r="Q156" i="130"/>
  <c r="Q157" i="130"/>
  <c r="C106" i="130"/>
  <c r="Q158" i="130"/>
  <c r="S23" i="130"/>
  <c r="Q161" i="130"/>
  <c r="Q36" i="130" l="1"/>
  <c r="Q160" i="130"/>
  <c r="D70" i="130" l="1"/>
  <c r="D71" i="130"/>
  <c r="C71" i="130"/>
  <c r="C70" i="130"/>
  <c r="D69" i="130"/>
  <c r="C69" i="130"/>
  <c r="C72" i="130" l="1"/>
  <c r="D72" i="130"/>
  <c r="S71" i="130"/>
</calcChain>
</file>

<file path=xl/sharedStrings.xml><?xml version="1.0" encoding="utf-8"?>
<sst xmlns="http://schemas.openxmlformats.org/spreadsheetml/2006/main" count="2325" uniqueCount="496">
  <si>
    <t>Análisis de la Gestión del FOSUVI</t>
  </si>
  <si>
    <t>en los diferentes Programas y Modalidades de Financiamiento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</si>
  <si>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</si>
  <si>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</si>
  <si>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</si>
  <si>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</si>
  <si>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</si>
  <si>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</si>
  <si>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</si>
  <si>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</si>
  <si>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</si>
  <si>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</si>
  <si>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</si>
  <si>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</si>
  <si>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</si>
  <si>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</si>
  <si>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</si>
  <si>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</si>
  <si>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</si>
  <si>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</si>
  <si>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</si>
  <si>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</si>
  <si>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</si>
  <si>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</si>
  <si>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</si>
  <si>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</si>
  <si>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</si>
  <si>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</si>
  <si>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</si>
  <si>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</si>
  <si>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</si>
  <si>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</si>
  <si>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</si>
  <si>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</si>
  <si>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</si>
  <si>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</si>
  <si>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</si>
  <si>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</si>
  <si>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</si>
  <si>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</si>
  <si>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</si>
  <si>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</si>
  <si>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</si>
  <si>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</si>
  <si>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</si>
  <si>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</si>
  <si>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</si>
  <si>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</si>
  <si>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</si>
  <si>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</si>
  <si>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</si>
  <si>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</si>
  <si>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</si>
  <si>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</si>
  <si>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PROGRAMA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</si>
  <si>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</si>
  <si>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</si>
  <si>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</si>
  <si>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</si>
  <si>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</si>
  <si>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</si>
  <si>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</si>
  <si>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</si>
  <si>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</si>
  <si>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</si>
  <si>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</si>
  <si>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</si>
  <si>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</si>
  <si>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</si>
  <si>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</si>
  <si>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</si>
  <si>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</si>
  <si>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</si>
  <si>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LAUREL</t>
  </si>
  <si>
    <t>RITA</t>
  </si>
  <si>
    <t>CARIARI</t>
  </si>
  <si>
    <t>SIQUIRRES</t>
  </si>
  <si>
    <t>ENTIDAD</t>
  </si>
  <si>
    <t>HATILLO</t>
  </si>
  <si>
    <t>PAVAS</t>
  </si>
  <si>
    <t>DESAMPARADOS</t>
  </si>
  <si>
    <t>DANIEL FLORES</t>
  </si>
  <si>
    <t>PLATANARES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</si>
  <si>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</si>
  <si>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</si>
  <si>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</si>
  <si>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</si>
  <si>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</si>
  <si>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</si>
  <si>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</si>
  <si>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</si>
  <si>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</si>
  <si>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</si>
  <si>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</si>
  <si>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</si>
  <si>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</si>
  <si>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</si>
  <si>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</si>
  <si>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</si>
  <si>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</si>
  <si>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</si>
  <si>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</si>
  <si>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</si>
  <si>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</si>
  <si>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</si>
  <si>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</si>
  <si>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</si>
  <si>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</si>
  <si>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</si>
  <si>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</si>
  <si>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</si>
  <si>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</si>
  <si>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</si>
  <si>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</si>
  <si>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</si>
  <si>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</si>
  <si>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</si>
  <si>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</si>
  <si>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BARRANCA</t>
  </si>
  <si>
    <t>PURISCAL</t>
  </si>
  <si>
    <t>YOLILLAL</t>
  </si>
  <si>
    <t>GUATUSO</t>
  </si>
  <si>
    <t>BAGACES</t>
  </si>
  <si>
    <t>TALAMANCA</t>
  </si>
  <si>
    <t>CERVANTES</t>
  </si>
  <si>
    <t>PUERTO VIEJO</t>
  </si>
  <si>
    <t>MATAMA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</si>
  <si>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</si>
  <si>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</si>
  <si>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</si>
  <si>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</si>
  <si>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</si>
  <si>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</si>
  <si>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</si>
  <si>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</si>
  <si>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</si>
  <si>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EL AMPARO</t>
  </si>
  <si>
    <t>POCORA</t>
  </si>
  <si>
    <t>SAN MARCOS</t>
  </si>
  <si>
    <t>MONTES DE ORO</t>
  </si>
  <si>
    <t>TURRUBARES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</si>
  <si>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</si>
  <si>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</si>
  <si>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</si>
  <si>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</si>
  <si>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</si>
  <si>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</si>
  <si>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</si>
  <si>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</si>
  <si>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</si>
  <si>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</si>
  <si>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</si>
  <si>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</si>
  <si>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</si>
  <si>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</si>
  <si>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</si>
  <si>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</si>
  <si>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</si>
  <si>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</si>
  <si>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</si>
  <si>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</si>
  <si>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</si>
  <si>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</si>
  <si>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</si>
  <si>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</si>
  <si>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EL CAIRO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</si>
  <si>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</si>
  <si>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</si>
  <si>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</si>
  <si>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</si>
  <si>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</si>
  <si>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</si>
  <si>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</si>
  <si>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</si>
  <si>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</si>
  <si>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</si>
  <si>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</si>
  <si>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</si>
  <si>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</si>
  <si>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</si>
  <si>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</si>
  <si>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</si>
  <si>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</si>
  <si>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</si>
  <si>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</si>
  <si>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</si>
  <si>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</si>
  <si>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</si>
  <si>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</si>
  <si>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</si>
  <si>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</si>
  <si>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</si>
  <si>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</si>
  <si>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</si>
  <si>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</si>
  <si>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</si>
  <si>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</si>
  <si>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</si>
  <si>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</si>
  <si>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</si>
  <si>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</si>
  <si>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</si>
  <si>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</si>
  <si>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</si>
  <si>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</si>
  <si>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</si>
  <si>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</si>
  <si>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</si>
  <si>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</si>
  <si>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</si>
  <si>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</si>
  <si>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</si>
  <si>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</si>
  <si>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</si>
  <si>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</si>
  <si>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</si>
  <si>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</si>
  <si>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</si>
  <si>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</si>
  <si>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</si>
  <si>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</si>
  <si>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</si>
  <si>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</si>
  <si>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</si>
  <si>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</si>
  <si>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</si>
  <si>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</si>
  <si>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</si>
  <si>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</si>
  <si>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</si>
  <si>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</si>
  <si>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</si>
  <si>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</si>
  <si>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</si>
  <si>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</si>
  <si>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</si>
  <si>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</si>
  <si>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</si>
  <si>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</si>
  <si>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</si>
  <si>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</si>
  <si>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</si>
  <si>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</si>
  <si>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</si>
  <si>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</si>
  <si>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</si>
  <si>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</si>
  <si>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</si>
  <si>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</si>
  <si>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</si>
  <si>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</si>
  <si>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</si>
  <si>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</si>
  <si>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</si>
  <si>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</si>
  <si>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</si>
  <si>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</si>
  <si>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</si>
  <si>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</si>
  <si>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</si>
  <si>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</si>
  <si>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</si>
  <si>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</si>
  <si>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</si>
  <si>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</si>
  <si>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</si>
  <si>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</si>
  <si>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</si>
  <si>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</si>
  <si>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</si>
  <si>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</si>
  <si>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</si>
  <si>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</si>
  <si>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</si>
  <si>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</si>
  <si>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</si>
  <si>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</si>
  <si>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</si>
  <si>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</si>
  <si>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</si>
  <si>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</si>
  <si>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</si>
  <si>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</si>
  <si>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SAN IGNACIO</t>
  </si>
  <si>
    <t>LA UNIÓN</t>
  </si>
  <si>
    <t>SAN ISIDRO</t>
  </si>
  <si>
    <t>CAÑAS</t>
  </si>
  <si>
    <t>NANDAYURE</t>
  </si>
  <si>
    <t>PALMARES</t>
  </si>
  <si>
    <t>ZARCERO</t>
  </si>
  <si>
    <t>Total General</t>
  </si>
  <si>
    <t>Compra de vivienda primera planta y segunda planta o edificación</t>
  </si>
  <si>
    <t>Muro de retención</t>
  </si>
  <si>
    <t>PÁRAMO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</si>
  <si>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</si>
  <si>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</si>
  <si>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</si>
  <si>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</si>
  <si>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</si>
  <si>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</si>
  <si>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</si>
  <si>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EL GENERAL</t>
  </si>
  <si>
    <t>COLORADO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</si>
  <si>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</si>
  <si>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</si>
  <si>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</si>
  <si>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</si>
  <si>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</si>
  <si>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</si>
  <si>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HOJANCHA</t>
  </si>
  <si>
    <t>FILADELFIA</t>
  </si>
  <si>
    <t>EL TEJAR</t>
  </si>
  <si>
    <t>LEGUA</t>
  </si>
  <si>
    <t>CANALETE</t>
  </si>
  <si>
    <t>VALLE LA ESTRELLA</t>
  </si>
  <si>
    <t>AGUAS CLARAS</t>
  </si>
  <si>
    <t>KATIRA</t>
  </si>
  <si>
    <t>Bono Ordinario</t>
  </si>
  <si>
    <t>SAVEGRE</t>
  </si>
  <si>
    <t>PAQUERA</t>
  </si>
  <si>
    <t>PUENTE DE PIEDRA</t>
  </si>
  <si>
    <t>SARCHÍ NORTE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</si>
  <si>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</si>
  <si>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</si>
  <si>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</si>
  <si>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</si>
  <si>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</si>
  <si>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</si>
  <si>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</si>
  <si>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</si>
  <si>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</si>
  <si>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CHIRES</t>
  </si>
  <si>
    <t>COOPECAJA</t>
  </si>
  <si>
    <t>LEÓN CORTÉS CASTRO</t>
  </si>
  <si>
    <t>PIEDRAS BLANCAS</t>
  </si>
  <si>
    <t>ESPÍRITU SANTO</t>
  </si>
  <si>
    <t>PAVÓN</t>
  </si>
  <si>
    <t>BUENAVISTA</t>
  </si>
  <si>
    <t>LEPANTO</t>
  </si>
  <si>
    <t>Lote 50% y Construcción seg. Planta</t>
  </si>
  <si>
    <t>LAS JUNTAS</t>
  </si>
  <si>
    <t>MIRAMAR</t>
  </si>
  <si>
    <t>SANTO DOMINGO</t>
  </si>
  <si>
    <t>BARÚ</t>
  </si>
  <si>
    <t>CÓBANO</t>
  </si>
  <si>
    <t>SAN JUAN</t>
  </si>
  <si>
    <t>ÁNGELES</t>
  </si>
  <si>
    <t>NARANJITO</t>
  </si>
  <si>
    <t>BEJUCO</t>
  </si>
  <si>
    <t>CHÁNGUENA</t>
  </si>
  <si>
    <t>PATARRÁ</t>
  </si>
  <si>
    <t>BOLÍVAR</t>
  </si>
  <si>
    <t>Categoría de Pobreza INEC (Octubre 2018)</t>
  </si>
  <si>
    <t>De ¢0 a ¢50.060,00 per cápita</t>
  </si>
  <si>
    <t>Más de ¢50.060,00 hasta ¢110.695,00  per cápita.</t>
  </si>
  <si>
    <t>Más de ¢110.695,00 per cápita hasta un ingreso familiar máximo de  6 veces el salario mínimo de un trabajador no especializado de la industria de la construcción.</t>
  </si>
  <si>
    <t>SAN MATEO</t>
  </si>
  <si>
    <t>SIERPE</t>
  </si>
  <si>
    <t>Minusvalía</t>
  </si>
  <si>
    <t>Adulto Mayor</t>
  </si>
  <si>
    <t>Autoconstrucción</t>
  </si>
  <si>
    <t>Situación de Emergencia</t>
  </si>
  <si>
    <t>Extrema Necesidad</t>
  </si>
  <si>
    <t>20. Ejecución Presupuesto 2019 - Por programa de financiamiento</t>
  </si>
  <si>
    <t>2019-01</t>
  </si>
  <si>
    <t>BIJAGUA</t>
  </si>
  <si>
    <t>ALAJUELITA</t>
  </si>
  <si>
    <t>ALEGRÍA</t>
  </si>
  <si>
    <t>POTRERO CERRADO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</si>
  <si>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</si>
  <si>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</si>
  <si>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</si>
  <si>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</si>
  <si>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</si>
  <si>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>TACARES</t>
  </si>
  <si>
    <t>SIERRA</t>
  </si>
  <si>
    <t xml:space="preserve"> </t>
  </si>
  <si>
    <t>Año 2019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</si>
  <si>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</si>
  <si>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</si>
  <si>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</si>
  <si>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</si>
  <si>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</si>
  <si>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</si>
  <si>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</si>
  <si>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</si>
  <si>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</si>
  <si>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</si>
  <si>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</si>
  <si>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</si>
  <si>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No DE CASOS</t>
  </si>
  <si>
    <t>DIRIÁ</t>
  </si>
  <si>
    <t>GARABITO</t>
  </si>
  <si>
    <t>JACÓ</t>
  </si>
  <si>
    <t>CONCEPCIÓN</t>
  </si>
  <si>
    <t>SANTA RITA</t>
  </si>
  <si>
    <t>CHOMES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</si>
  <si>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</si>
  <si>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</si>
  <si>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</si>
  <si>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</si>
  <si>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</si>
  <si>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SAN GABRIEL</t>
  </si>
  <si>
    <t>VOLIO</t>
  </si>
  <si>
    <t>SAN JERÓNIMO</t>
  </si>
  <si>
    <t>ALFARO</t>
  </si>
  <si>
    <t>TOBOSI</t>
  </si>
  <si>
    <t>MERCEDES</t>
  </si>
  <si>
    <t>CHACARITA</t>
  </si>
  <si>
    <t>BAHÍA BALLENA</t>
  </si>
  <si>
    <t>PITTIER</t>
  </si>
  <si>
    <t>GUADALUPE O ARENILLA</t>
  </si>
  <si>
    <t>BRATSI</t>
  </si>
  <si>
    <t>SAN JUAN DE MATA</t>
  </si>
  <si>
    <t>ROSARIO</t>
  </si>
  <si>
    <t>LIMONCITO</t>
  </si>
  <si>
    <t>ATENAS</t>
  </si>
  <si>
    <t>PALMITOS</t>
  </si>
  <si>
    <t>Otros (constructoras o profersional responsable)</t>
  </si>
  <si>
    <t>Total Bono Ordinario</t>
  </si>
  <si>
    <t>Nota: incluye recursos del Año y recursos de Compormisos períodos anteriores pendientes de asignar al 31/12/2018</t>
  </si>
  <si>
    <t>Estrato 4</t>
  </si>
  <si>
    <t>Estrato 5</t>
  </si>
  <si>
    <t>Estrato 6</t>
  </si>
  <si>
    <t>SAN ROQUE</t>
  </si>
  <si>
    <t>DOS RÍOS</t>
  </si>
  <si>
    <t>LABRADOR</t>
  </si>
  <si>
    <t>PIEDADES SUR</t>
  </si>
  <si>
    <t>SANTA BÁRBARA</t>
  </si>
  <si>
    <t>FLORIDA</t>
  </si>
  <si>
    <t>PITAHAYA</t>
  </si>
  <si>
    <t>GUAYABO</t>
  </si>
  <si>
    <t>TAMARINDO</t>
  </si>
  <si>
    <t>VÁZQUEZ DE CORONADO</t>
  </si>
  <si>
    <t>SARCHÍ  (VALVERDE VEGA)</t>
  </si>
  <si>
    <t>PACUARITO</t>
  </si>
  <si>
    <t>CAHUITA</t>
  </si>
  <si>
    <t>PALMICHAL</t>
  </si>
  <si>
    <t>SANTA ELENA</t>
  </si>
  <si>
    <t>COLÓN</t>
  </si>
  <si>
    <t>BRUNKA</t>
  </si>
  <si>
    <t>BAHÍA DRAKE</t>
  </si>
  <si>
    <t>HOSPITAL</t>
  </si>
  <si>
    <t>SAN JOSECITO</t>
  </si>
  <si>
    <t>MAYORGA</t>
  </si>
  <si>
    <t>ACAPULCO</t>
  </si>
  <si>
    <t>Del 01 de Enero al 31 de Agosto de 2019</t>
  </si>
  <si>
    <t>Del 01 de Enero de 2019 Al 31 de Agosto de 2019</t>
  </si>
  <si>
    <t>Monto total</t>
  </si>
  <si>
    <t>Promedio x caso</t>
  </si>
  <si>
    <t>AL 31 DE AGOSTO 2019</t>
  </si>
  <si>
    <t>EMITIDOS DEL 01/01/2019 AL 31/08/2019</t>
  </si>
  <si>
    <t>FORMALIZADOS DEL 01/01/2019 AL 31/08/2019</t>
  </si>
  <si>
    <t>Acumulado: del 01/01/2019 al 31/08/2019</t>
  </si>
  <si>
    <t xml:space="preserve"> ASEPANDUIT</t>
  </si>
  <si>
    <t>01/01/2019 al 31/08/2019</t>
  </si>
  <si>
    <t>AL 31 DE AGOSTO 2018</t>
  </si>
  <si>
    <t>EMITIDOS DEL 01/01/2018 AL 31/08/2018</t>
  </si>
  <si>
    <t>FORMALIZADOS DEL 01/01/2018 AL 31/08/2018</t>
  </si>
  <si>
    <t>Acumulado: del 01/01/2018 al 31/08/2018</t>
  </si>
  <si>
    <t>ARENAL</t>
  </si>
  <si>
    <t>TUIS</t>
  </si>
  <si>
    <t>IPÍS</t>
  </si>
  <si>
    <t>BRISAS</t>
  </si>
  <si>
    <t>SAN DIEGO</t>
  </si>
  <si>
    <t>SAN VICENTE</t>
  </si>
  <si>
    <t>DESMONTE</t>
  </si>
  <si>
    <t>TÁRCOLES</t>
  </si>
  <si>
    <t>COYOLAR</t>
  </si>
  <si>
    <t>EL MASTATE</t>
  </si>
  <si>
    <t>SIXAOLA</t>
  </si>
  <si>
    <t>FRAILES</t>
  </si>
  <si>
    <t>QUEBRADA HONDA</t>
  </si>
  <si>
    <t>MOGOTE</t>
  </si>
  <si>
    <t>LA AMISTAD</t>
  </si>
  <si>
    <t>LA ASUNCIÓN</t>
  </si>
  <si>
    <t>SAN NICOLÁS</t>
  </si>
  <si>
    <t>SAN JUAN GRANDE</t>
  </si>
  <si>
    <t>SANTA ANA</t>
  </si>
  <si>
    <t>SALITRAL</t>
  </si>
  <si>
    <t>ZARAGOZA</t>
  </si>
  <si>
    <t>JESÚS</t>
  </si>
  <si>
    <t>QUEBRADILLA</t>
  </si>
  <si>
    <t>CAPELLADES</t>
  </si>
  <si>
    <t>NACASCOLO</t>
  </si>
  <si>
    <t>MACACONA</t>
  </si>
  <si>
    <t>SAN FRANCISCO DE DOS RÍOS</t>
  </si>
  <si>
    <t>BOLSÓN</t>
  </si>
  <si>
    <t>LA GRANJA</t>
  </si>
  <si>
    <t>LA CEIBA</t>
  </si>
  <si>
    <t>EL ROBLE</t>
  </si>
  <si>
    <t>01/01/2018 al 31/08/2018</t>
  </si>
  <si>
    <t>13. Bonos promedio en Emitidos y formalizados</t>
  </si>
  <si>
    <t>Formalizados Agosto 2019</t>
  </si>
  <si>
    <t>Formalizados Agosto  2018</t>
  </si>
  <si>
    <t>Total Artículo 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</si>
</sst>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_);[Red]\(&quot;₡&quot;#,##0.00\)"/>
    <numFmt numFmtId="42" formatCode="_(&quot;₡&quot;* #,##0_);_(&quot;₡&quot;* \(#,##0\);_(&quot;₡&quot;* &quot;-&quot;_);_(@_)"/>
    <numFmt numFmtId="41" formatCode="_(* #,##0_);_(* \(#,##0\);_(* &quot;-&quot;_);_(@_)"/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;[Red]\-&quot;₡&quot;#,##0.00"/>
    <numFmt numFmtId="165" formatCode="_-* #,##0_-;\-* #,##0_-;_-* &quot;-&quot;_-;_-@_-"/>
    <numFmt numFmtId="166" formatCode="_(* #,##0.0_);_(* \(#,##0.0\);_(* &quot;-&quot;??_);_(@_)"/>
    <numFmt numFmtId="167" formatCode="_(* #,##0_);_(* \(#,##0\);_(* &quot;-&quot;??_);_(@_)"/>
    <numFmt numFmtId="168" formatCode="0.0"/>
    <numFmt numFmtId="169" formatCode="&quot;¢&quot;#,##0.0\ \ ;[Red]\(&quot;¢&quot;#,##0.0\)"/>
    <numFmt numFmtId="170" formatCode="0.0%"/>
    <numFmt numFmtId="171" formatCode="_(* #,##0\ \ \ \ \ ;_(* \(#,##0\);_(* &quot;-&quot;??_);_(@_)"/>
    <numFmt numFmtId="172" formatCode="_(* #,##0\ \ \ ;_(* \(#,##0\);_(* &quot;-&quot;_);_(@_)"/>
    <numFmt numFmtId="173" formatCode="&quot;¢&quot;#,##0.0_);[Red]\(&quot;¢&quot;#,##0.0\)"/>
    <numFmt numFmtId="174" formatCode="mmm"/>
    <numFmt numFmtId="175" formatCode="&quot;¢&quot;#,##0.0_);\(&quot;¢&quot;#,##0.0\)"/>
    <numFmt numFmtId="176" formatCode="#,##0\ \ \ ;[Red]\(#,##0\)"/>
    <numFmt numFmtId="177" formatCode="_(* #,##0.0\ \ \ ;_(* \(#,##0.0\);_(* &quot;-&quot;_);_(@_)"/>
    <numFmt numFmtId="178" formatCode="_(&quot;¢&quot;* #,##0.00_);_(&quot;¢&quot;* \(#,##0.00\);_(&quot;¢&quot;* &quot;-&quot;??_);_(@_)"/>
    <numFmt numFmtId="180" formatCode="&quot;¢&quot;#,##0.00_);\(&quot;¢&quot;#,##0.00\)"/>
    <numFmt numFmtId="187" formatCode="#,##0.0"/>
    <numFmt numFmtId="188" formatCode="_([$€]* #,##0.00_);_([$€]* \(#,##0.00\);_([$€]* &quot;-&quot;??_);_(@_)"/>
    <numFmt numFmtId="189" formatCode="_(* #,##0.00000000_);_(* \(#,##0.00000000\);_(* &quot;-&quot;??_);_(@_)"/>
    <numFmt numFmtId="190" formatCode="#,##0\ \ \ \ \ \ \ \ \ \ \ "/>
    <numFmt numFmtId="191" formatCode="0.00%\ \ \ \ \ \ \ \ \ \ "/>
    <numFmt numFmtId="192" formatCode="_(* #,##0\ \ \ \ \ \ \ \ \ \ \ \ \ \ \ \ ;_(* \(#,##0\);_(* &quot;-&quot;??_);_(@_)"/>
    <numFmt numFmtId="193" formatCode="&quot;¢&quot;#,##0.0\ \ \ ;[Red]\(&quot;¢&quot;#,##0.0\)"/>
    <numFmt numFmtId="195" formatCode="#,##0.0_);[Red]\(#,##0.0\)"/>
    <numFmt numFmtId="196" formatCode="&quot;₡&quot;#,##0.00"/>
    <numFmt numFmtId="197" formatCode="&quot;₡&quot;#,##0.0"/>
    <numFmt numFmtId="201" formatCode="_(* #,##0.00\ \ \ ;_(* \(#,##0.00\);_(* &quot;-&quot;_);_(@_)"/>
    <numFmt numFmtId="202" formatCode="&quot;¢&quot;#,##0.00\ \ ;[Red]\(&quot;¢&quot;#,##0.00\)"/>
    <numFmt numFmtId="203" formatCode="_(* #,##0.00000\ \ \ ;_(* \(#,##0.00000\);_(* &quot;-&quot;_);_(@_)"/>
    <numFmt numFmtId="204" formatCode="#,##0.00000000_);[Red]\(#,##0.00000000\)"/>
    <numFmt numFmtId="209" formatCode="_([$€-2]* #,##0.00_);_([$€-2]* \(#,##0.00\);_([$€-2]* &quot;-&quot;??_)"/>
    <numFmt numFmtId="210" formatCode="_(&quot;C&quot;* #,##0.00_);_(&quot;C&quot;* \(#,##0.00\);_(&quot;C&quot;* &quot;-&quot;??_);_(@_)"/>
  </numFmts>
  <fonts count="23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</font>
    <font>
      <sz val="11"/>
      <color indexed="8"/>
      <name val="Calibri"/>
    </font>
    <font>
      <sz val="10"/>
      <color indexed="8"/>
      <name val="Arial"/>
    </font>
    <font>
      <b/>
      <sz val="10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13">
    <xf numFmtId="0" fontId="0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2" fillId="0" borderId="0"/>
    <xf numFmtId="43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0" fontId="155" fillId="0" borderId="0"/>
    <xf numFmtId="188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150" fillId="0" borderId="0"/>
    <xf numFmtId="43" fontId="150" fillId="0" borderId="0" applyFont="0" applyFill="0" applyBorder="0" applyAlignment="0" applyProtection="0"/>
    <xf numFmtId="0" fontId="153" fillId="0" borderId="0"/>
    <xf numFmtId="0" fontId="149" fillId="0" borderId="0"/>
    <xf numFmtId="178" fontId="152" fillId="0" borderId="0" applyFont="0" applyFill="0" applyBorder="0" applyAlignment="0" applyProtection="0"/>
    <xf numFmtId="0" fontId="148" fillId="0" borderId="0"/>
    <xf numFmtId="0" fontId="147" fillId="0" borderId="0"/>
    <xf numFmtId="43" fontId="147" fillId="0" borderId="0" applyFont="0" applyFill="0" applyBorder="0" applyAlignment="0" applyProtection="0"/>
    <xf numFmtId="0" fontId="151" fillId="0" borderId="0"/>
    <xf numFmtId="0" fontId="146" fillId="0" borderId="0"/>
    <xf numFmtId="0" fontId="145" fillId="0" borderId="0"/>
    <xf numFmtId="0" fontId="144" fillId="0" borderId="0"/>
    <xf numFmtId="43" fontId="144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0" fontId="143" fillId="0" borderId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52" fillId="0" borderId="0"/>
    <xf numFmtId="188" fontId="152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43" fontId="142" fillId="0" borderId="0" applyFont="0" applyFill="0" applyBorder="0" applyAlignment="0" applyProtection="0"/>
    <xf numFmtId="0" fontId="161" fillId="0" borderId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52" fillId="0" borderId="0"/>
    <xf numFmtId="0" fontId="142" fillId="0" borderId="0"/>
    <xf numFmtId="43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43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43" fontId="142" fillId="0" borderId="0" applyFont="0" applyFill="0" applyBorder="0" applyAlignment="0" applyProtection="0"/>
    <xf numFmtId="0" fontId="142" fillId="0" borderId="0"/>
    <xf numFmtId="0" fontId="142" fillId="0" borderId="0"/>
    <xf numFmtId="43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43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43" fontId="142" fillId="0" borderId="0" applyFont="0" applyFill="0" applyBorder="0" applyAlignment="0" applyProtection="0"/>
    <xf numFmtId="0" fontId="141" fillId="0" borderId="0"/>
    <xf numFmtId="43" fontId="141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43" fontId="138" fillId="0" borderId="0" applyFont="0" applyFill="0" applyBorder="0" applyAlignment="0" applyProtection="0"/>
    <xf numFmtId="0" fontId="137" fillId="0" borderId="0"/>
    <xf numFmtId="0" fontId="153" fillId="0" borderId="0"/>
    <xf numFmtId="0" fontId="136" fillId="0" borderId="0"/>
    <xf numFmtId="9" fontId="152" fillId="0" borderId="0" applyFont="0" applyFill="0" applyBorder="0" applyAlignment="0" applyProtection="0"/>
    <xf numFmtId="0" fontId="135" fillId="0" borderId="0"/>
    <xf numFmtId="43" fontId="135" fillId="0" borderId="0" applyFont="0" applyFill="0" applyBorder="0" applyAlignment="0" applyProtection="0"/>
    <xf numFmtId="0" fontId="134" fillId="0" borderId="0"/>
    <xf numFmtId="0" fontId="133" fillId="0" borderId="0"/>
    <xf numFmtId="0" fontId="152" fillId="0" borderId="0"/>
    <xf numFmtId="0" fontId="162" fillId="0" borderId="0"/>
    <xf numFmtId="0" fontId="132" fillId="0" borderId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43" fontId="132" fillId="0" borderId="0" applyFont="0" applyFill="0" applyBorder="0" applyAlignment="0" applyProtection="0"/>
    <xf numFmtId="0" fontId="15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2" fillId="0" borderId="0"/>
    <xf numFmtId="0" fontId="132" fillId="0" borderId="0"/>
    <xf numFmtId="0" fontId="152" fillId="0" borderId="0"/>
    <xf numFmtId="0" fontId="131" fillId="0" borderId="0"/>
    <xf numFmtId="43" fontId="131" fillId="0" borderId="0" applyFont="0" applyFill="0" applyBorder="0" applyAlignment="0" applyProtection="0"/>
    <xf numFmtId="0" fontId="162" fillId="0" borderId="0"/>
    <xf numFmtId="0" fontId="130" fillId="0" borderId="0"/>
    <xf numFmtId="43" fontId="130" fillId="0" borderId="0" applyFont="0" applyFill="0" applyBorder="0" applyAlignment="0" applyProtection="0"/>
    <xf numFmtId="0" fontId="163" fillId="0" borderId="0"/>
    <xf numFmtId="0" fontId="129" fillId="0" borderId="0"/>
    <xf numFmtId="0" fontId="164" fillId="0" borderId="0"/>
    <xf numFmtId="0" fontId="128" fillId="0" borderId="0"/>
    <xf numFmtId="0" fontId="127" fillId="0" borderId="0"/>
    <xf numFmtId="0" fontId="126" fillId="0" borderId="0"/>
    <xf numFmtId="43" fontId="126" fillId="0" borderId="0" applyFont="0" applyFill="0" applyBorder="0" applyAlignment="0" applyProtection="0"/>
    <xf numFmtId="0" fontId="125" fillId="0" borderId="0"/>
    <xf numFmtId="0" fontId="124" fillId="0" borderId="0"/>
    <xf numFmtId="43" fontId="124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52" fillId="0" borderId="0"/>
    <xf numFmtId="0" fontId="124" fillId="0" borderId="0"/>
    <xf numFmtId="43" fontId="124" fillId="0" borderId="0" applyFont="0" applyFill="0" applyBorder="0" applyAlignment="0" applyProtection="0"/>
    <xf numFmtId="0" fontId="152" fillId="0" borderId="0"/>
    <xf numFmtId="0" fontId="124" fillId="0" borderId="0"/>
    <xf numFmtId="0" fontId="152" fillId="0" borderId="0"/>
    <xf numFmtId="0" fontId="124" fillId="0" borderId="0"/>
    <xf numFmtId="0" fontId="124" fillId="0" borderId="0"/>
    <xf numFmtId="0" fontId="124" fillId="0" borderId="0"/>
    <xf numFmtId="43" fontId="124" fillId="0" borderId="0" applyFont="0" applyFill="0" applyBorder="0" applyAlignment="0" applyProtection="0"/>
    <xf numFmtId="0" fontId="124" fillId="0" borderId="0"/>
    <xf numFmtId="0" fontId="123" fillId="0" borderId="0"/>
    <xf numFmtId="43" fontId="123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67" fillId="0" borderId="0"/>
    <xf numFmtId="0" fontId="121" fillId="0" borderId="0"/>
    <xf numFmtId="0" fontId="120" fillId="0" borderId="0"/>
    <xf numFmtId="0" fontId="168" fillId="0" borderId="0"/>
    <xf numFmtId="43" fontId="120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0" fontId="119" fillId="0" borderId="0"/>
    <xf numFmtId="43" fontId="119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52" fillId="0" borderId="0"/>
    <xf numFmtId="0" fontId="119" fillId="0" borderId="0"/>
    <xf numFmtId="0" fontId="119" fillId="0" borderId="0"/>
    <xf numFmtId="0" fontId="152" fillId="0" borderId="0"/>
    <xf numFmtId="43" fontId="119" fillId="0" borderId="0" applyFont="0" applyFill="0" applyBorder="0" applyAlignment="0" applyProtection="0"/>
    <xf numFmtId="0" fontId="118" fillId="0" borderId="0"/>
    <xf numFmtId="44" fontId="118" fillId="0" borderId="0" applyFont="0" applyFill="0" applyBorder="0" applyAlignment="0" applyProtection="0"/>
    <xf numFmtId="43" fontId="118" fillId="0" borderId="0" applyFont="0" applyFill="0" applyBorder="0" applyAlignment="0" applyProtection="0"/>
    <xf numFmtId="0" fontId="117" fillId="0" borderId="0"/>
    <xf numFmtId="44" fontId="117" fillId="0" borderId="0" applyFont="0" applyFill="0" applyBorder="0" applyAlignment="0" applyProtection="0"/>
    <xf numFmtId="0" fontId="116" fillId="0" borderId="0"/>
    <xf numFmtId="43" fontId="116" fillId="0" borderId="0" applyFont="0" applyFill="0" applyBorder="0" applyAlignment="0" applyProtection="0"/>
    <xf numFmtId="0" fontId="115" fillId="0" borderId="0"/>
    <xf numFmtId="44" fontId="115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0" fontId="113" fillId="0" borderId="0"/>
    <xf numFmtId="44" fontId="113" fillId="0" borderId="0" applyFont="0" applyFill="0" applyBorder="0" applyAlignment="0" applyProtection="0"/>
    <xf numFmtId="0" fontId="112" fillId="0" borderId="0"/>
    <xf numFmtId="0" fontId="112" fillId="0" borderId="0"/>
    <xf numFmtId="44" fontId="112" fillId="0" borderId="0" applyFont="0" applyFill="0" applyBorder="0" applyAlignment="0" applyProtection="0"/>
    <xf numFmtId="0" fontId="111" fillId="0" borderId="0"/>
    <xf numFmtId="0" fontId="110" fillId="0" borderId="0"/>
    <xf numFmtId="0" fontId="169" fillId="0" borderId="0"/>
    <xf numFmtId="0" fontId="109" fillId="0" borderId="0"/>
    <xf numFmtId="44" fontId="109" fillId="0" borderId="0" applyFont="0" applyFill="0" applyBorder="0" applyAlignment="0" applyProtection="0"/>
    <xf numFmtId="0" fontId="108" fillId="0" borderId="0"/>
    <xf numFmtId="0" fontId="107" fillId="0" borderId="0"/>
    <xf numFmtId="0" fontId="106" fillId="0" borderId="0"/>
    <xf numFmtId="44" fontId="106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4" fillId="0" borderId="0"/>
    <xf numFmtId="43" fontId="104" fillId="0" borderId="0" applyFont="0" applyFill="0" applyBorder="0" applyAlignment="0" applyProtection="0"/>
    <xf numFmtId="0" fontId="103" fillId="0" borderId="0"/>
    <xf numFmtId="0" fontId="102" fillId="0" borderId="0"/>
    <xf numFmtId="44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0" fontId="102" fillId="0" borderId="0"/>
    <xf numFmtId="0" fontId="152" fillId="0" borderId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3" borderId="0" applyNumberFormat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0" fontId="102" fillId="0" borderId="0"/>
    <xf numFmtId="44" fontId="102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44" fontId="101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100" fillId="0" borderId="0"/>
    <xf numFmtId="44" fontId="100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44" fontId="98" fillId="0" borderId="0" applyFont="0" applyFill="0" applyBorder="0" applyAlignment="0" applyProtection="0"/>
    <xf numFmtId="0" fontId="153" fillId="0" borderId="0"/>
    <xf numFmtId="0" fontId="97" fillId="0" borderId="0"/>
    <xf numFmtId="43" fontId="97" fillId="0" borderId="0" applyFont="0" applyFill="0" applyBorder="0" applyAlignment="0" applyProtection="0"/>
    <xf numFmtId="0" fontId="96" fillId="0" borderId="0"/>
    <xf numFmtId="44" fontId="96" fillId="0" borderId="0" applyFont="0" applyFill="0" applyBorder="0" applyAlignment="0" applyProtection="0"/>
    <xf numFmtId="44" fontId="96" fillId="0" borderId="0" applyFont="0" applyFill="0" applyBorder="0" applyAlignment="0" applyProtection="0"/>
    <xf numFmtId="0" fontId="95" fillId="0" borderId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0" fontId="94" fillId="0" borderId="0"/>
    <xf numFmtId="44" fontId="94" fillId="0" borderId="0" applyFont="0" applyFill="0" applyBorder="0" applyAlignment="0" applyProtection="0"/>
    <xf numFmtId="44" fontId="94" fillId="0" borderId="0" applyFont="0" applyFill="0" applyBorder="0" applyAlignment="0" applyProtection="0"/>
    <xf numFmtId="0" fontId="93" fillId="0" borderId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44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0" fontId="86" fillId="0" borderId="0"/>
    <xf numFmtId="44" fontId="86" fillId="0" borderId="0" applyFont="0" applyFill="0" applyBorder="0" applyAlignment="0" applyProtection="0"/>
    <xf numFmtId="44" fontId="86" fillId="0" borderId="0" applyFont="0" applyFill="0" applyBorder="0" applyAlignment="0" applyProtection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154" fillId="5" borderId="0" applyNumberFormat="0" applyBorder="0" applyAlignment="0" applyProtection="0"/>
    <xf numFmtId="0" fontId="154" fillId="6" borderId="0" applyNumberFormat="0" applyBorder="0" applyAlignment="0" applyProtection="0"/>
    <xf numFmtId="0" fontId="154" fillId="7" borderId="0" applyNumberFormat="0" applyBorder="0" applyAlignment="0" applyProtection="0"/>
    <xf numFmtId="0" fontId="154" fillId="8" borderId="0" applyNumberFormat="0" applyBorder="0" applyAlignment="0" applyProtection="0"/>
    <xf numFmtId="0" fontId="154" fillId="9" borderId="0" applyNumberFormat="0" applyBorder="0" applyAlignment="0" applyProtection="0"/>
    <xf numFmtId="0" fontId="154" fillId="10" borderId="0" applyNumberFormat="0" applyBorder="0" applyAlignment="0" applyProtection="0"/>
    <xf numFmtId="0" fontId="154" fillId="11" borderId="0" applyNumberFormat="0" applyBorder="0" applyAlignment="0" applyProtection="0"/>
    <xf numFmtId="0" fontId="154" fillId="12" borderId="0" applyNumberFormat="0" applyBorder="0" applyAlignment="0" applyProtection="0"/>
    <xf numFmtId="0" fontId="154" fillId="7" borderId="0" applyNumberFormat="0" applyBorder="0" applyAlignment="0" applyProtection="0"/>
    <xf numFmtId="0" fontId="154" fillId="10" borderId="0" applyNumberFormat="0" applyBorder="0" applyAlignment="0" applyProtection="0"/>
    <xf numFmtId="0" fontId="154" fillId="13" borderId="0" applyNumberFormat="0" applyBorder="0" applyAlignment="0" applyProtection="0"/>
    <xf numFmtId="0" fontId="170" fillId="14" borderId="0" applyNumberFormat="0" applyBorder="0" applyAlignment="0" applyProtection="0"/>
    <xf numFmtId="0" fontId="170" fillId="11" borderId="0" applyNumberFormat="0" applyBorder="0" applyAlignment="0" applyProtection="0"/>
    <xf numFmtId="0" fontId="170" fillId="12" borderId="0" applyNumberFormat="0" applyBorder="0" applyAlignment="0" applyProtection="0"/>
    <xf numFmtId="0" fontId="170" fillId="15" borderId="0" applyNumberFormat="0" applyBorder="0" applyAlignment="0" applyProtection="0"/>
    <xf numFmtId="0" fontId="170" fillId="16" borderId="0" applyNumberFormat="0" applyBorder="0" applyAlignment="0" applyProtection="0"/>
    <xf numFmtId="0" fontId="170" fillId="17" borderId="0" applyNumberFormat="0" applyBorder="0" applyAlignment="0" applyProtection="0"/>
    <xf numFmtId="0" fontId="171" fillId="18" borderId="0" applyNumberFormat="0" applyBorder="0" applyAlignment="0" applyProtection="0"/>
    <xf numFmtId="0" fontId="172" fillId="19" borderId="10" applyNumberFormat="0" applyAlignment="0" applyProtection="0"/>
    <xf numFmtId="0" fontId="173" fillId="20" borderId="11" applyNumberFormat="0" applyAlignment="0" applyProtection="0"/>
    <xf numFmtId="0" fontId="174" fillId="0" borderId="12" applyNumberFormat="0" applyFill="0" applyAlignment="0" applyProtection="0"/>
    <xf numFmtId="0" fontId="175" fillId="0" borderId="0" applyNumberFormat="0" applyFill="0" applyBorder="0" applyAlignment="0" applyProtection="0"/>
    <xf numFmtId="0" fontId="170" fillId="21" borderId="0" applyNumberFormat="0" applyBorder="0" applyAlignment="0" applyProtection="0"/>
    <xf numFmtId="0" fontId="170" fillId="22" borderId="0" applyNumberFormat="0" applyBorder="0" applyAlignment="0" applyProtection="0"/>
    <xf numFmtId="0" fontId="170" fillId="23" borderId="0" applyNumberFormat="0" applyBorder="0" applyAlignment="0" applyProtection="0"/>
    <xf numFmtId="0" fontId="170" fillId="15" borderId="0" applyNumberFormat="0" applyBorder="0" applyAlignment="0" applyProtection="0"/>
    <xf numFmtId="0" fontId="170" fillId="16" borderId="0" applyNumberFormat="0" applyBorder="0" applyAlignment="0" applyProtection="0"/>
    <xf numFmtId="0" fontId="170" fillId="24" borderId="0" applyNumberFormat="0" applyBorder="0" applyAlignment="0" applyProtection="0"/>
    <xf numFmtId="0" fontId="176" fillId="9" borderId="10" applyNumberFormat="0" applyAlignment="0" applyProtection="0"/>
    <xf numFmtId="0" fontId="177" fillId="6" borderId="0" applyNumberFormat="0" applyBorder="0" applyAlignment="0" applyProtection="0"/>
    <xf numFmtId="0" fontId="178" fillId="25" borderId="0" applyNumberFormat="0" applyBorder="0" applyAlignment="0" applyProtection="0"/>
    <xf numFmtId="0" fontId="152" fillId="26" borderId="9" applyNumberFormat="0" applyFont="0" applyAlignment="0" applyProtection="0"/>
    <xf numFmtId="0" fontId="179" fillId="19" borderId="13" applyNumberFormat="0" applyAlignment="0" applyProtection="0"/>
    <xf numFmtId="0" fontId="18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2" fillId="0" borderId="14" applyNumberFormat="0" applyFill="0" applyAlignment="0" applyProtection="0"/>
    <xf numFmtId="0" fontId="183" fillId="0" borderId="15" applyNumberFormat="0" applyFill="0" applyAlignment="0" applyProtection="0"/>
    <xf numFmtId="0" fontId="175" fillId="0" borderId="16" applyNumberFormat="0" applyFill="0" applyAlignment="0" applyProtection="0"/>
    <xf numFmtId="0" fontId="184" fillId="0" borderId="0" applyNumberFormat="0" applyFill="0" applyBorder="0" applyAlignment="0" applyProtection="0"/>
    <xf numFmtId="0" fontId="185" fillId="0" borderId="17" applyNumberFormat="0" applyFill="0" applyAlignment="0" applyProtection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44" fontId="81" fillId="0" borderId="0" applyFont="0" applyFill="0" applyBorder="0" applyAlignment="0" applyProtection="0"/>
    <xf numFmtId="0" fontId="186" fillId="0" borderId="0"/>
    <xf numFmtId="43" fontId="186" fillId="0" borderId="0" applyFont="0" applyFill="0" applyBorder="0" applyAlignment="0" applyProtection="0"/>
    <xf numFmtId="0" fontId="80" fillId="0" borderId="0"/>
    <xf numFmtId="0" fontId="80" fillId="0" borderId="0"/>
    <xf numFmtId="9" fontId="186" fillId="0" borderId="0" applyFont="0" applyFill="0" applyBorder="0" applyAlignment="0" applyProtection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153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153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187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188" fillId="0" borderId="0"/>
    <xf numFmtId="0" fontId="65" fillId="0" borderId="0"/>
    <xf numFmtId="0" fontId="64" fillId="0" borderId="0"/>
    <xf numFmtId="43" fontId="64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3" borderId="0" applyNumberFormat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3" borderId="0" applyNumberFormat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3" borderId="0" applyNumberFormat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3" borderId="0" applyNumberFormat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152" fillId="26" borderId="19" applyNumberFormat="0" applyFont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152" fillId="0" borderId="0"/>
    <xf numFmtId="43" fontId="152" fillId="0" borderId="0" applyFont="0" applyFill="0" applyBorder="0" applyAlignment="0" applyProtection="0"/>
    <xf numFmtId="0" fontId="64" fillId="0" borderId="0"/>
    <xf numFmtId="0" fontId="64" fillId="0" borderId="0"/>
    <xf numFmtId="9" fontId="152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0" fontId="64" fillId="0" borderId="0"/>
    <xf numFmtId="0" fontId="152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44" fontId="64" fillId="0" borderId="0" applyFont="0" applyFill="0" applyBorder="0" applyAlignment="0" applyProtection="0"/>
    <xf numFmtId="44" fontId="64" fillId="0" borderId="0" applyFont="0" applyFill="0" applyBorder="0" applyAlignment="0" applyProtection="0"/>
    <xf numFmtId="0" fontId="64" fillId="0" borderId="0"/>
    <xf numFmtId="0" fontId="152" fillId="0" borderId="0"/>
    <xf numFmtId="0" fontId="64" fillId="0" borderId="0"/>
    <xf numFmtId="0" fontId="190" fillId="0" borderId="0"/>
    <xf numFmtId="43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90" fillId="0" borderId="0" applyFont="0" applyFill="0" applyBorder="0" applyAlignment="0" applyProtection="0"/>
    <xf numFmtId="43" fontId="152" fillId="0" borderId="0" applyFont="0" applyFill="0" applyBorder="0" applyAlignment="0" applyProtection="0"/>
    <xf numFmtId="43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165" fontId="151" fillId="0" borderId="0" applyFont="0" applyFill="0" applyBorder="0" applyAlignment="0" applyProtection="0"/>
    <xf numFmtId="0" fontId="63" fillId="0" borderId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152" fillId="26" borderId="23" applyNumberFormat="0" applyFont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3" borderId="0" applyNumberFormat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152" fillId="26" borderId="23" applyNumberFormat="0" applyFont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3" fillId="0" borderId="0"/>
    <xf numFmtId="0" fontId="63" fillId="0" borderId="0"/>
    <xf numFmtId="0" fontId="152" fillId="0" borderId="0"/>
    <xf numFmtId="43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51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9" fontId="151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165" fontId="151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3" borderId="0" applyNumberFormat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0" fontId="62" fillId="0" borderId="0"/>
    <xf numFmtId="0" fontId="62" fillId="0" borderId="0"/>
    <xf numFmtId="43" fontId="15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1" fillId="0" borderId="0"/>
    <xf numFmtId="0" fontId="60" fillId="0" borderId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8" fillId="0" borderId="0"/>
    <xf numFmtId="44" fontId="58" fillId="0" borderId="0" applyFont="0" applyFill="0" applyBorder="0" applyAlignment="0" applyProtection="0"/>
    <xf numFmtId="0" fontId="194" fillId="0" borderId="0" applyNumberFormat="0" applyFill="0" applyBorder="0" applyAlignment="0" applyProtection="0"/>
    <xf numFmtId="0" fontId="193" fillId="0" borderId="0"/>
    <xf numFmtId="43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44" fontId="56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55" fillId="0" borderId="0"/>
    <xf numFmtId="0" fontId="55" fillId="0" borderId="0"/>
    <xf numFmtId="0" fontId="153" fillId="0" borderId="0"/>
    <xf numFmtId="0" fontId="55" fillId="0" borderId="0"/>
    <xf numFmtId="0" fontId="153" fillId="0" borderId="0"/>
    <xf numFmtId="0" fontId="55" fillId="0" borderId="0"/>
    <xf numFmtId="43" fontId="55" fillId="0" borderId="0" applyFont="0" applyFill="0" applyBorder="0" applyAlignment="0" applyProtection="0"/>
    <xf numFmtId="0" fontId="153" fillId="0" borderId="0"/>
    <xf numFmtId="0" fontId="153" fillId="0" borderId="0"/>
    <xf numFmtId="0" fontId="55" fillId="3" borderId="0" applyNumberFormat="0" applyBorder="0" applyAlignment="0" applyProtection="0"/>
    <xf numFmtId="0" fontId="54" fillId="0" borderId="0"/>
    <xf numFmtId="0" fontId="53" fillId="0" borderId="0"/>
    <xf numFmtId="0" fontId="52" fillId="0" borderId="0"/>
    <xf numFmtId="44" fontId="52" fillId="0" borderId="0" applyFont="0" applyFill="0" applyBorder="0" applyAlignment="0" applyProtection="0"/>
    <xf numFmtId="0" fontId="52" fillId="0" borderId="0"/>
    <xf numFmtId="0" fontId="51" fillId="0" borderId="0"/>
    <xf numFmtId="0" fontId="50" fillId="0" borderId="0"/>
    <xf numFmtId="0" fontId="49" fillId="0" borderId="0"/>
    <xf numFmtId="44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3" borderId="0" applyNumberFormat="0" applyBorder="0" applyAlignment="0" applyProtection="0"/>
    <xf numFmtId="0" fontId="48" fillId="0" borderId="0"/>
    <xf numFmtId="0" fontId="154" fillId="18" borderId="0" applyNumberFormat="0" applyBorder="0" applyAlignment="0" applyProtection="0"/>
    <xf numFmtId="0" fontId="47" fillId="0" borderId="0"/>
    <xf numFmtId="0" fontId="46" fillId="0" borderId="0"/>
    <xf numFmtId="44" fontId="46" fillId="0" borderId="0" applyFont="0" applyFill="0" applyBorder="0" applyAlignment="0" applyProtection="0"/>
    <xf numFmtId="0" fontId="46" fillId="0" borderId="0"/>
    <xf numFmtId="0" fontId="153" fillId="0" borderId="0"/>
    <xf numFmtId="0" fontId="45" fillId="0" borderId="0"/>
    <xf numFmtId="44" fontId="45" fillId="0" borderId="0" applyFont="0" applyFill="0" applyBorder="0" applyAlignment="0" applyProtection="0"/>
    <xf numFmtId="0" fontId="45" fillId="0" borderId="0"/>
    <xf numFmtId="0" fontId="45" fillId="0" borderId="0"/>
    <xf numFmtId="0" fontId="196" fillId="0" borderId="0"/>
    <xf numFmtId="0" fontId="44" fillId="0" borderId="0"/>
    <xf numFmtId="0" fontId="153" fillId="0" borderId="0"/>
    <xf numFmtId="0" fontId="43" fillId="0" borderId="0"/>
    <xf numFmtId="44" fontId="43" fillId="0" borderId="0" applyFont="0" applyFill="0" applyBorder="0" applyAlignment="0" applyProtection="0"/>
    <xf numFmtId="0" fontId="43" fillId="0" borderId="0"/>
    <xf numFmtId="0" fontId="42" fillId="0" borderId="0"/>
    <xf numFmtId="0" fontId="198" fillId="0" borderId="0"/>
    <xf numFmtId="0" fontId="41" fillId="0" borderId="0"/>
    <xf numFmtId="0" fontId="40" fillId="0" borderId="0"/>
    <xf numFmtId="44" fontId="40" fillId="0" borderId="0" applyFont="0" applyFill="0" applyBorder="0" applyAlignment="0" applyProtection="0"/>
    <xf numFmtId="0" fontId="40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7" fillId="0" borderId="0"/>
    <xf numFmtId="0" fontId="200" fillId="0" borderId="0"/>
    <xf numFmtId="43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0" fontId="202" fillId="0" borderId="0"/>
    <xf numFmtId="0" fontId="36" fillId="0" borderId="0"/>
    <xf numFmtId="44" fontId="36" fillId="0" borderId="0" applyFont="0" applyFill="0" applyBorder="0" applyAlignment="0" applyProtection="0"/>
    <xf numFmtId="0" fontId="36" fillId="0" borderId="0"/>
    <xf numFmtId="0" fontId="35" fillId="0" borderId="0"/>
    <xf numFmtId="0" fontId="203" fillId="0" borderId="0"/>
    <xf numFmtId="43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53" fillId="0" borderId="0"/>
    <xf numFmtId="0" fontId="34" fillId="0" borderId="0"/>
    <xf numFmtId="44" fontId="34" fillId="0" borderId="0" applyFont="0" applyFill="0" applyBorder="0" applyAlignment="0" applyProtection="0"/>
    <xf numFmtId="0" fontId="34" fillId="0" borderId="0"/>
    <xf numFmtId="0" fontId="33" fillId="0" borderId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1" fillId="0" borderId="0"/>
    <xf numFmtId="0" fontId="30" fillId="0" borderId="0"/>
    <xf numFmtId="43" fontId="30" fillId="0" borderId="0" applyFont="0" applyFill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172" fillId="19" borderId="29" applyNumberFormat="0" applyAlignment="0" applyProtection="0"/>
    <xf numFmtId="0" fontId="176" fillId="9" borderId="29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79" fillId="19" borderId="30" applyNumberFormat="0" applyAlignment="0" applyProtection="0"/>
    <xf numFmtId="43" fontId="30" fillId="0" borderId="0" applyFont="0" applyFill="0" applyBorder="0" applyAlignment="0" applyProtection="0"/>
    <xf numFmtId="0" fontId="185" fillId="0" borderId="31" applyNumberFormat="0" applyFill="0" applyAlignment="0" applyProtection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3" borderId="0" applyNumberFormat="0" applyBorder="0" applyAlignment="0" applyProtection="0"/>
    <xf numFmtId="0" fontId="152" fillId="26" borderId="26" applyNumberFormat="0" applyFont="0" applyAlignment="0" applyProtection="0"/>
    <xf numFmtId="0" fontId="204" fillId="0" borderId="0"/>
    <xf numFmtId="43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28" fillId="0" borderId="0"/>
    <xf numFmtId="0" fontId="27" fillId="0" borderId="0"/>
    <xf numFmtId="0" fontId="206" fillId="0" borderId="0"/>
    <xf numFmtId="43" fontId="206" fillId="0" borderId="0" applyFont="0" applyFill="0" applyBorder="0" applyAlignment="0" applyProtection="0"/>
    <xf numFmtId="9" fontId="206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208" fillId="0" borderId="0"/>
    <xf numFmtId="43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25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3" fillId="0" borderId="0"/>
    <xf numFmtId="0" fontId="210" fillId="0" borderId="0"/>
    <xf numFmtId="43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2" fillId="0" borderId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153" fillId="0" borderId="0"/>
    <xf numFmtId="0" fontId="211" fillId="0" borderId="0"/>
    <xf numFmtId="43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43" fontId="152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212" fillId="0" borderId="0"/>
    <xf numFmtId="0" fontId="17" fillId="0" borderId="0"/>
    <xf numFmtId="43" fontId="152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213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5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214" fillId="0" borderId="0"/>
    <xf numFmtId="43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219" fillId="0" borderId="0"/>
    <xf numFmtId="0" fontId="219" fillId="0" borderId="0"/>
    <xf numFmtId="43" fontId="11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222" fillId="0" borderId="0"/>
    <xf numFmtId="43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8" fillId="0" borderId="0"/>
    <xf numFmtId="0" fontId="153" fillId="0" borderId="0"/>
    <xf numFmtId="0" fontId="153" fillId="0" borderId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25" fillId="0" borderId="0"/>
    <xf numFmtId="43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27" fillId="0" borderId="0"/>
    <xf numFmtId="43" fontId="151" fillId="0" borderId="0" applyFont="0" applyFill="0" applyBorder="0" applyAlignment="0" applyProtection="0"/>
    <xf numFmtId="0" fontId="151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229" fillId="0" borderId="0"/>
    <xf numFmtId="43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230" fillId="0" borderId="0"/>
    <xf numFmtId="43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43" fontId="230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231" fillId="0" borderId="0"/>
    <xf numFmtId="43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209" fontId="232" fillId="0" borderId="0" applyFont="0" applyFill="0" applyBorder="0" applyAlignment="0" applyProtection="0"/>
    <xf numFmtId="188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52" fillId="0" borderId="0"/>
    <xf numFmtId="0" fontId="3" fillId="0" borderId="0"/>
    <xf numFmtId="0" fontId="152" fillId="0" borderId="0"/>
    <xf numFmtId="0" fontId="152" fillId="0" borderId="0"/>
    <xf numFmtId="0" fontId="152" fillId="0" borderId="0"/>
    <xf numFmtId="0" fontId="153" fillId="0" borderId="0"/>
    <xf numFmtId="0" fontId="152" fillId="0" borderId="0"/>
    <xf numFmtId="9" fontId="232" fillId="0" borderId="0" applyFont="0" applyFill="0" applyBorder="0" applyAlignment="0" applyProtection="0"/>
    <xf numFmtId="0" fontId="153" fillId="0" borderId="0"/>
    <xf numFmtId="0" fontId="233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210" fontId="152" fillId="0" borderId="0" applyFont="0" applyFill="0" applyBorder="0" applyAlignment="0" applyProtection="0"/>
    <xf numFmtId="0" fontId="235" fillId="0" borderId="0"/>
    <xf numFmtId="0" fontId="153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233" fillId="0" borderId="0" applyFont="0" applyFill="0" applyBorder="0" applyAlignment="0" applyProtection="0"/>
    <xf numFmtId="9" fontId="233" fillId="0" borderId="0" applyFont="0" applyFill="0" applyBorder="0" applyAlignment="0" applyProtection="0"/>
  </cellStyleXfs>
  <cellXfs count="635">
    <xf numFmtId="0" fontId="0" fillId="0" borderId="0" xfId="0"/>
    <xf numFmtId="0" fontId="157" fillId="0" borderId="0" xfId="0" applyFont="1" applyFill="1" applyAlignment="1">
      <alignment horizontal="centerContinuous" vertical="center"/>
    </xf>
    <xf numFmtId="0" fontId="157" fillId="0" borderId="0" xfId="0" applyFont="1" applyFill="1" applyBorder="1" applyAlignment="1">
      <alignment horizontal="right" vertical="center" wrapText="1"/>
    </xf>
    <xf numFmtId="0" fontId="157" fillId="0" borderId="0" xfId="79" applyFont="1" applyFill="1" applyAlignment="1">
      <alignment horizontal="left" vertical="center"/>
    </xf>
    <xf numFmtId="169" fontId="157" fillId="0" borderId="0" xfId="0" applyNumberFormat="1" applyFont="1" applyFill="1" applyBorder="1" applyAlignment="1">
      <alignment vertical="center" wrapText="1"/>
    </xf>
    <xf numFmtId="44" fontId="157" fillId="0" borderId="0" xfId="0" applyNumberFormat="1" applyFont="1" applyFill="1" applyBorder="1" applyAlignment="1">
      <alignment vertical="center"/>
    </xf>
    <xf numFmtId="170" fontId="157" fillId="0" borderId="0" xfId="0" applyNumberFormat="1" applyFont="1" applyFill="1" applyBorder="1" applyAlignment="1">
      <alignment vertical="center"/>
    </xf>
    <xf numFmtId="4" fontId="157" fillId="0" borderId="0" xfId="7" applyNumberFormat="1" applyFont="1" applyFill="1" applyBorder="1" applyAlignment="1">
      <alignment vertical="center"/>
    </xf>
    <xf numFmtId="170" fontId="157" fillId="0" borderId="0" xfId="0" applyNumberFormat="1" applyFont="1" applyFill="1" applyBorder="1" applyAlignment="1">
      <alignment horizontal="center" vertical="center"/>
    </xf>
    <xf numFmtId="174" fontId="157" fillId="0" borderId="0" xfId="0" applyNumberFormat="1" applyFont="1" applyFill="1" applyBorder="1" applyAlignment="1">
      <alignment horizontal="centerContinuous" vertical="center"/>
    </xf>
    <xf numFmtId="49" fontId="157" fillId="0" borderId="0" xfId="0" applyNumberFormat="1" applyFont="1" applyFill="1" applyAlignment="1">
      <alignment horizontal="centerContinuous" vertical="center"/>
    </xf>
    <xf numFmtId="172" fontId="157" fillId="0" borderId="0" xfId="0" applyNumberFormat="1" applyFont="1" applyFill="1" applyAlignment="1">
      <alignment vertical="center"/>
    </xf>
    <xf numFmtId="0" fontId="157" fillId="0" borderId="0" xfId="6" applyFont="1" applyFill="1" applyAlignment="1">
      <alignment vertical="center"/>
    </xf>
    <xf numFmtId="0" fontId="157" fillId="0" borderId="0" xfId="0" applyFont="1" applyFill="1" applyAlignment="1">
      <alignment horizontal="left" vertical="center"/>
    </xf>
    <xf numFmtId="0" fontId="165" fillId="0" borderId="0" xfId="0" applyFont="1" applyFill="1" applyBorder="1" applyAlignment="1">
      <alignment horizontal="centerContinuous" vertical="center"/>
    </xf>
    <xf numFmtId="174" fontId="165" fillId="0" borderId="0" xfId="0" applyNumberFormat="1" applyFont="1" applyFill="1" applyBorder="1" applyAlignment="1">
      <alignment horizontal="centerContinuous" vertical="center"/>
    </xf>
    <xf numFmtId="0" fontId="157" fillId="0" borderId="0" xfId="0" applyFont="1" applyFill="1" applyAlignment="1">
      <alignment horizontal="left" vertical="center" wrapText="1"/>
    </xf>
    <xf numFmtId="172" fontId="165" fillId="0" borderId="0" xfId="0" applyNumberFormat="1" applyFont="1" applyFill="1" applyBorder="1" applyAlignment="1">
      <alignment vertical="center"/>
    </xf>
    <xf numFmtId="49" fontId="157" fillId="0" borderId="0" xfId="0" applyNumberFormat="1" applyFont="1" applyFill="1" applyBorder="1" applyAlignment="1">
      <alignment vertical="center"/>
    </xf>
    <xf numFmtId="0" fontId="165" fillId="0" borderId="0" xfId="0" applyFont="1" applyFill="1" applyBorder="1" applyAlignment="1">
      <alignment horizontal="left" vertical="center"/>
    </xf>
    <xf numFmtId="166" fontId="157" fillId="0" borderId="0" xfId="1" applyNumberFormat="1" applyFont="1" applyFill="1" applyAlignment="1">
      <alignment vertical="center"/>
    </xf>
    <xf numFmtId="10" fontId="157" fillId="0" borderId="0" xfId="2" applyNumberFormat="1" applyFont="1" applyFill="1" applyAlignment="1">
      <alignment vertical="center"/>
    </xf>
    <xf numFmtId="169" fontId="157" fillId="0" borderId="0" xfId="0" applyNumberFormat="1" applyFont="1" applyFill="1" applyAlignment="1">
      <alignment vertical="center"/>
    </xf>
    <xf numFmtId="0" fontId="157" fillId="0" borderId="0" xfId="0" applyFont="1" applyFill="1" applyAlignment="1">
      <alignment vertical="center"/>
    </xf>
    <xf numFmtId="43" fontId="157" fillId="0" borderId="0" xfId="1" applyFont="1" applyFill="1" applyBorder="1" applyAlignment="1">
      <alignment horizontal="right" vertical="center" wrapText="1"/>
    </xf>
    <xf numFmtId="176" fontId="157" fillId="0" borderId="0" xfId="0" applyNumberFormat="1" applyFont="1" applyFill="1" applyBorder="1" applyAlignment="1">
      <alignment vertical="center"/>
    </xf>
    <xf numFmtId="0" fontId="157" fillId="0" borderId="0" xfId="0" applyFont="1" applyFill="1" applyBorder="1" applyAlignment="1">
      <alignment vertical="center"/>
    </xf>
    <xf numFmtId="43" fontId="157" fillId="0" borderId="0" xfId="1" applyFont="1" applyFill="1" applyAlignment="1">
      <alignment vertical="center"/>
    </xf>
    <xf numFmtId="43" fontId="157" fillId="0" borderId="0" xfId="1" applyFont="1" applyFill="1" applyBorder="1" applyAlignment="1">
      <alignment vertical="center"/>
    </xf>
    <xf numFmtId="43" fontId="157" fillId="0" borderId="0" xfId="0" applyNumberFormat="1" applyFont="1" applyFill="1" applyAlignment="1">
      <alignment vertical="center"/>
    </xf>
    <xf numFmtId="0" fontId="165" fillId="0" borderId="0" xfId="0" applyFont="1" applyFill="1" applyBorder="1" applyAlignment="1">
      <alignment vertical="center"/>
    </xf>
    <xf numFmtId="4" fontId="157" fillId="0" borderId="0" xfId="0" applyNumberFormat="1" applyFont="1" applyFill="1" applyAlignment="1">
      <alignment vertical="center"/>
    </xf>
    <xf numFmtId="49" fontId="165" fillId="0" borderId="0" xfId="0" applyNumberFormat="1" applyFont="1" applyFill="1" applyAlignment="1">
      <alignment vertical="center"/>
    </xf>
    <xf numFmtId="0" fontId="165" fillId="0" borderId="0" xfId="0" applyFont="1" applyFill="1" applyAlignment="1">
      <alignment vertical="center"/>
    </xf>
    <xf numFmtId="4" fontId="157" fillId="0" borderId="0" xfId="0" applyNumberFormat="1" applyFont="1" applyFill="1" applyBorder="1" applyAlignment="1">
      <alignment vertical="center"/>
    </xf>
    <xf numFmtId="49" fontId="157" fillId="0" borderId="0" xfId="0" applyNumberFormat="1" applyFont="1" applyFill="1" applyAlignment="1">
      <alignment vertical="center"/>
    </xf>
    <xf numFmtId="170" fontId="157" fillId="0" borderId="0" xfId="2" applyNumberFormat="1" applyFont="1" applyFill="1" applyAlignment="1">
      <alignment vertical="center"/>
    </xf>
    <xf numFmtId="0" fontId="157" fillId="0" borderId="0" xfId="0" applyFont="1" applyFill="1" applyAlignment="1">
      <alignment horizontal="center" vertical="center"/>
    </xf>
    <xf numFmtId="166" fontId="157" fillId="0" borderId="0" xfId="1" applyNumberFormat="1" applyFont="1" applyFill="1" applyBorder="1" applyAlignment="1">
      <alignment vertical="center"/>
    </xf>
    <xf numFmtId="0" fontId="157" fillId="0" borderId="0" xfId="0" applyFont="1" applyFill="1" applyBorder="1" applyAlignment="1">
      <alignment vertical="center" wrapText="1"/>
    </xf>
    <xf numFmtId="0" fontId="165" fillId="0" borderId="0" xfId="0" applyFont="1" applyFill="1" applyAlignment="1">
      <alignment horizontal="center" vertical="center"/>
    </xf>
    <xf numFmtId="4" fontId="157" fillId="0" borderId="0" xfId="0" applyNumberFormat="1" applyFont="1" applyFill="1" applyBorder="1" applyAlignment="1">
      <alignment horizontal="center" vertical="center"/>
    </xf>
    <xf numFmtId="173" fontId="157" fillId="0" borderId="0" xfId="0" applyNumberFormat="1" applyFont="1" applyFill="1" applyAlignment="1">
      <alignment horizontal="left" vertical="center"/>
    </xf>
    <xf numFmtId="3" fontId="165" fillId="0" borderId="0" xfId="1" applyNumberFormat="1" applyFont="1" applyFill="1" applyBorder="1" applyAlignment="1">
      <alignment horizontal="left" vertical="center" wrapText="1"/>
    </xf>
    <xf numFmtId="0" fontId="165" fillId="0" borderId="1" xfId="0" applyFont="1" applyFill="1" applyBorder="1" applyAlignment="1">
      <alignment horizontal="centerContinuous" vertical="center"/>
    </xf>
    <xf numFmtId="17" fontId="157" fillId="0" borderId="0" xfId="0" applyNumberFormat="1" applyFont="1" applyFill="1" applyAlignment="1">
      <alignment horizontal="center" vertical="center"/>
    </xf>
    <xf numFmtId="49" fontId="157" fillId="0" borderId="0" xfId="0" applyNumberFormat="1" applyFont="1" applyFill="1" applyBorder="1" applyAlignment="1">
      <alignment horizontal="center" vertical="center" wrapText="1"/>
    </xf>
    <xf numFmtId="0" fontId="157" fillId="0" borderId="0" xfId="0" applyFont="1" applyFill="1" applyBorder="1" applyAlignment="1">
      <alignment horizontal="left" vertical="center" wrapText="1"/>
    </xf>
    <xf numFmtId="17" fontId="157" fillId="0" borderId="0" xfId="0" applyNumberFormat="1" applyFont="1" applyFill="1" applyBorder="1" applyAlignment="1">
      <alignment horizontal="center" vertical="center"/>
    </xf>
    <xf numFmtId="0" fontId="157" fillId="0" borderId="0" xfId="0" applyFont="1" applyFill="1" applyBorder="1" applyAlignment="1">
      <alignment horizontal="center" vertical="center" wrapText="1"/>
    </xf>
    <xf numFmtId="174" fontId="157" fillId="0" borderId="0" xfId="0" applyNumberFormat="1" applyFont="1" applyFill="1" applyBorder="1" applyAlignment="1">
      <alignment horizontal="center" vertical="center"/>
    </xf>
    <xf numFmtId="1" fontId="157" fillId="0" borderId="0" xfId="0" applyNumberFormat="1" applyFont="1" applyFill="1" applyBorder="1" applyAlignment="1">
      <alignment horizontal="center" vertical="center" wrapText="1"/>
    </xf>
    <xf numFmtId="0" fontId="157" fillId="0" borderId="0" xfId="0" applyFont="1" applyFill="1" applyAlignment="1">
      <alignment horizontal="center" vertical="center" wrapText="1"/>
    </xf>
    <xf numFmtId="49" fontId="157" fillId="0" borderId="0" xfId="0" applyNumberFormat="1" applyFont="1" applyFill="1" applyAlignment="1">
      <alignment horizontal="center" vertical="center" wrapText="1"/>
    </xf>
    <xf numFmtId="187" fontId="157" fillId="0" borderId="0" xfId="0" applyNumberFormat="1" applyFont="1" applyFill="1" applyBorder="1" applyAlignment="1">
      <alignment horizontal="center" vertical="center" wrapText="1"/>
    </xf>
    <xf numFmtId="0" fontId="165" fillId="0" borderId="0" xfId="0" applyFont="1" applyFill="1" applyAlignment="1">
      <alignment vertical="center" wrapText="1"/>
    </xf>
    <xf numFmtId="0" fontId="157" fillId="0" borderId="0" xfId="0" applyFont="1" applyFill="1" applyBorder="1" applyAlignment="1">
      <alignment horizontal="center" vertical="center"/>
    </xf>
    <xf numFmtId="1" fontId="157" fillId="0" borderId="0" xfId="0" applyNumberFormat="1" applyFont="1" applyFill="1" applyBorder="1" applyAlignment="1">
      <alignment horizontal="center" vertical="center"/>
    </xf>
    <xf numFmtId="1" fontId="157" fillId="0" borderId="0" xfId="0" applyNumberFormat="1" applyFont="1" applyFill="1" applyBorder="1" applyAlignment="1">
      <alignment vertical="center" wrapText="1"/>
    </xf>
    <xf numFmtId="0" fontId="157" fillId="0" borderId="0" xfId="0" applyFont="1" applyFill="1" applyAlignment="1">
      <alignment vertical="center" wrapText="1"/>
    </xf>
    <xf numFmtId="1" fontId="157" fillId="0" borderId="0" xfId="6" applyNumberFormat="1" applyFont="1" applyFill="1" applyBorder="1" applyAlignment="1">
      <alignment horizontal="center" vertical="center"/>
    </xf>
    <xf numFmtId="174" fontId="165" fillId="0" borderId="1" xfId="0" applyNumberFormat="1" applyFont="1" applyFill="1" applyBorder="1" applyAlignment="1">
      <alignment horizontal="centerContinuous" vertical="center"/>
    </xf>
    <xf numFmtId="49" fontId="157" fillId="0" borderId="0" xfId="0" applyNumberFormat="1" applyFont="1" applyFill="1" applyBorder="1" applyAlignment="1">
      <alignment vertical="center" wrapText="1"/>
    </xf>
    <xf numFmtId="49" fontId="157" fillId="0" borderId="2" xfId="0" applyNumberFormat="1" applyFont="1" applyFill="1" applyBorder="1" applyAlignment="1">
      <alignment vertical="center" wrapText="1"/>
    </xf>
    <xf numFmtId="174" fontId="165" fillId="0" borderId="20" xfId="0" applyNumberFormat="1" applyFont="1" applyFill="1" applyBorder="1" applyAlignment="1">
      <alignment vertical="center" wrapText="1"/>
    </xf>
    <xf numFmtId="169" fontId="157" fillId="0" borderId="0" xfId="0" applyNumberFormat="1" applyFont="1" applyFill="1" applyBorder="1" applyAlignment="1">
      <alignment vertical="center"/>
    </xf>
    <xf numFmtId="0" fontId="157" fillId="0" borderId="0" xfId="0" applyFont="1"/>
    <xf numFmtId="192" fontId="157" fillId="0" borderId="0" xfId="7" applyNumberFormat="1" applyFont="1" applyFill="1" applyAlignment="1">
      <alignment vertical="center" wrapText="1"/>
    </xf>
    <xf numFmtId="169" fontId="157" fillId="0" borderId="1" xfId="0" applyNumberFormat="1" applyFont="1" applyFill="1" applyBorder="1" applyAlignment="1">
      <alignment vertical="center"/>
    </xf>
    <xf numFmtId="49" fontId="157" fillId="0" borderId="0" xfId="0" applyNumberFormat="1" applyFont="1" applyFill="1" applyAlignment="1">
      <alignment vertical="center" wrapText="1"/>
    </xf>
    <xf numFmtId="0" fontId="157" fillId="0" borderId="0" xfId="3" applyFont="1" applyFill="1" applyBorder="1" applyAlignment="1">
      <alignment horizontal="center" vertical="center" wrapText="1"/>
    </xf>
    <xf numFmtId="169" fontId="157" fillId="0" borderId="0" xfId="0" applyNumberFormat="1" applyFont="1" applyFill="1" applyBorder="1" applyAlignment="1">
      <alignment horizontal="center" vertical="center" wrapText="1"/>
    </xf>
    <xf numFmtId="173" fontId="157" fillId="0" borderId="0" xfId="0" applyNumberFormat="1" applyFont="1" applyFill="1" applyAlignment="1">
      <alignment horizontal="center" vertical="center" wrapText="1"/>
    </xf>
    <xf numFmtId="43" fontId="157" fillId="0" borderId="0" xfId="1" applyFont="1" applyFill="1" applyAlignment="1">
      <alignment horizontal="center" vertical="center" wrapText="1"/>
    </xf>
    <xf numFmtId="192" fontId="157" fillId="0" borderId="0" xfId="7" applyNumberFormat="1" applyFont="1" applyFill="1" applyAlignment="1">
      <alignment horizontal="center" vertical="center" wrapText="1"/>
    </xf>
    <xf numFmtId="169" fontId="157" fillId="0" borderId="0" xfId="0" applyNumberFormat="1" applyFont="1" applyFill="1" applyBorder="1" applyAlignment="1">
      <alignment horizontal="center" vertical="center"/>
    </xf>
    <xf numFmtId="166" fontId="157" fillId="0" borderId="0" xfId="1" applyNumberFormat="1" applyFont="1" applyFill="1" applyAlignment="1">
      <alignment horizontal="center" vertical="center" wrapText="1"/>
    </xf>
    <xf numFmtId="49" fontId="157" fillId="0" borderId="0" xfId="0" applyNumberFormat="1" applyFont="1" applyFill="1" applyAlignment="1">
      <alignment horizontal="center" vertical="center"/>
    </xf>
    <xf numFmtId="190" fontId="157" fillId="0" borderId="0" xfId="79" applyNumberFormat="1" applyFont="1" applyFill="1" applyAlignment="1">
      <alignment horizontal="center" vertical="center"/>
    </xf>
    <xf numFmtId="0" fontId="157" fillId="0" borderId="0" xfId="6" applyFont="1" applyFill="1" applyAlignment="1">
      <alignment horizontal="center" vertical="center"/>
    </xf>
    <xf numFmtId="3" fontId="157" fillId="0" borderId="0" xfId="1" applyNumberFormat="1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/>
    </xf>
    <xf numFmtId="171" fontId="157" fillId="0" borderId="0" xfId="1" applyNumberFormat="1" applyFont="1" applyFill="1" applyBorder="1" applyAlignment="1">
      <alignment horizontal="center" vertical="center" wrapText="1"/>
    </xf>
    <xf numFmtId="174" fontId="165" fillId="0" borderId="0" xfId="0" applyNumberFormat="1" applyFont="1" applyFill="1" applyBorder="1" applyAlignment="1">
      <alignment horizontal="center" vertical="center"/>
    </xf>
    <xf numFmtId="44" fontId="157" fillId="0" borderId="0" xfId="0" applyNumberFormat="1" applyFont="1" applyFill="1" applyBorder="1" applyAlignment="1">
      <alignment horizontal="center" vertical="center"/>
    </xf>
    <xf numFmtId="0" fontId="165" fillId="0" borderId="0" xfId="0" applyFont="1" applyFill="1" applyBorder="1" applyAlignment="1">
      <alignment horizontal="center" vertical="center" wrapText="1"/>
    </xf>
    <xf numFmtId="0" fontId="189" fillId="0" borderId="0" xfId="6" applyFont="1" applyFill="1" applyBorder="1" applyAlignment="1">
      <alignment vertical="center" wrapText="1"/>
    </xf>
    <xf numFmtId="44" fontId="165" fillId="0" borderId="1" xfId="0" applyNumberFormat="1" applyFont="1" applyFill="1" applyBorder="1" applyAlignment="1">
      <alignment horizontal="center" vertical="center"/>
    </xf>
    <xf numFmtId="0" fontId="189" fillId="0" borderId="0" xfId="0" applyFont="1" applyFill="1" applyBorder="1" applyAlignment="1">
      <alignment horizontal="left" vertical="center"/>
    </xf>
    <xf numFmtId="4" fontId="165" fillId="0" borderId="0" xfId="0" applyNumberFormat="1" applyFont="1" applyFill="1" applyAlignment="1">
      <alignment vertical="center"/>
    </xf>
    <xf numFmtId="4" fontId="157" fillId="0" borderId="0" xfId="0" applyNumberFormat="1" applyFont="1" applyFill="1" applyAlignment="1">
      <alignment vertical="center" wrapText="1"/>
    </xf>
    <xf numFmtId="0" fontId="157" fillId="0" borderId="1" xfId="0" applyNumberFormat="1" applyFont="1" applyFill="1" applyBorder="1" applyAlignment="1">
      <alignment horizontal="center" vertical="center" wrapText="1"/>
    </xf>
    <xf numFmtId="0" fontId="157" fillId="0" borderId="0" xfId="0" applyFont="1" applyProtection="1">
      <protection hidden="1"/>
    </xf>
    <xf numFmtId="0" fontId="157" fillId="0" borderId="24" xfId="0" applyFont="1" applyBorder="1"/>
    <xf numFmtId="169" fontId="157" fillId="0" borderId="0" xfId="28" applyNumberFormat="1" applyFont="1" applyFill="1" applyBorder="1" applyAlignment="1">
      <alignment horizontal="center" vertical="center" wrapText="1"/>
    </xf>
    <xf numFmtId="196" fontId="157" fillId="0" borderId="0" xfId="1" applyNumberFormat="1" applyFont="1" applyFill="1" applyAlignment="1">
      <alignment vertical="center"/>
    </xf>
    <xf numFmtId="0" fontId="165" fillId="0" borderId="20" xfId="0" applyFont="1" applyFill="1" applyBorder="1" applyAlignment="1">
      <alignment horizontal="center" vertical="center"/>
    </xf>
    <xf numFmtId="168" fontId="157" fillId="0" borderId="0" xfId="0" applyNumberFormat="1" applyFont="1" applyFill="1" applyBorder="1" applyAlignment="1">
      <alignment horizontal="center" vertical="center"/>
    </xf>
    <xf numFmtId="196" fontId="165" fillId="0" borderId="20" xfId="7" applyNumberFormat="1" applyFont="1" applyFill="1" applyBorder="1" applyAlignment="1">
      <alignment horizontal="center" vertical="center" wrapText="1"/>
    </xf>
    <xf numFmtId="192" fontId="157" fillId="0" borderId="0" xfId="0" applyNumberFormat="1" applyFont="1" applyFill="1" applyAlignment="1">
      <alignment horizontal="center" vertical="center"/>
    </xf>
    <xf numFmtId="195" fontId="157" fillId="0" borderId="0" xfId="0" applyNumberFormat="1" applyFont="1" applyFill="1" applyAlignment="1">
      <alignment vertical="center"/>
    </xf>
    <xf numFmtId="1" fontId="157" fillId="0" borderId="0" xfId="6" applyNumberFormat="1" applyFont="1" applyFill="1" applyBorder="1" applyAlignment="1">
      <alignment horizontal="center" vertical="center" wrapText="1"/>
    </xf>
    <xf numFmtId="0" fontId="165" fillId="0" borderId="2" xfId="0" applyFont="1" applyFill="1" applyBorder="1" applyAlignment="1">
      <alignment horizontal="center" vertical="center" wrapText="1"/>
    </xf>
    <xf numFmtId="0" fontId="165" fillId="0" borderId="20" xfId="0" applyFont="1" applyFill="1" applyBorder="1" applyAlignment="1">
      <alignment horizontal="center" vertical="center" wrapText="1"/>
    </xf>
    <xf numFmtId="1" fontId="165" fillId="0" borderId="20" xfId="8850" applyNumberFormat="1" applyFont="1" applyFill="1" applyBorder="1" applyAlignment="1">
      <alignment horizontal="center" vertical="center" wrapText="1"/>
    </xf>
    <xf numFmtId="169" fontId="157" fillId="0" borderId="0" xfId="0" applyNumberFormat="1" applyFont="1" applyFill="1" applyAlignment="1">
      <alignment horizontal="center" vertical="center" wrapText="1"/>
    </xf>
    <xf numFmtId="43" fontId="157" fillId="0" borderId="0" xfId="1" applyFont="1" applyFill="1" applyAlignment="1">
      <alignment horizontal="centerContinuous" vertical="center"/>
    </xf>
    <xf numFmtId="189" fontId="157" fillId="0" borderId="0" xfId="1" applyNumberFormat="1" applyFont="1" applyFill="1" applyAlignment="1">
      <alignment vertical="center"/>
    </xf>
    <xf numFmtId="170" fontId="157" fillId="0" borderId="0" xfId="2" applyNumberFormat="1" applyFont="1" applyFill="1" applyAlignment="1">
      <alignment horizontal="left" vertical="center"/>
    </xf>
    <xf numFmtId="192" fontId="157" fillId="0" borderId="0" xfId="0" applyNumberFormat="1" applyFont="1" applyFill="1" applyAlignment="1">
      <alignment horizontal="left" vertical="center"/>
    </xf>
    <xf numFmtId="0" fontId="157" fillId="0" borderId="0" xfId="6" applyFont="1" applyFill="1" applyBorder="1" applyAlignment="1">
      <alignment vertical="center"/>
    </xf>
    <xf numFmtId="9" fontId="157" fillId="0" borderId="0" xfId="2" applyNumberFormat="1" applyFont="1" applyFill="1" applyAlignment="1">
      <alignment vertical="center"/>
    </xf>
    <xf numFmtId="3" fontId="157" fillId="0" borderId="0" xfId="6" applyNumberFormat="1" applyFont="1" applyFill="1" applyAlignment="1">
      <alignment horizontal="left" vertical="center"/>
    </xf>
    <xf numFmtId="9" fontId="157" fillId="0" borderId="0" xfId="2" applyFont="1" applyFill="1" applyAlignment="1">
      <alignment vertical="center"/>
    </xf>
    <xf numFmtId="167" fontId="157" fillId="0" borderId="0" xfId="1" applyNumberFormat="1" applyFont="1" applyFill="1" applyBorder="1" applyAlignment="1">
      <alignment horizontal="center" vertical="center"/>
    </xf>
    <xf numFmtId="173" fontId="157" fillId="0" borderId="0" xfId="0" applyNumberFormat="1" applyFont="1" applyFill="1" applyAlignment="1">
      <alignment vertical="center"/>
    </xf>
    <xf numFmtId="0" fontId="157" fillId="0" borderId="0" xfId="0" applyFont="1" applyFill="1" applyBorder="1" applyAlignment="1">
      <alignment horizontal="left" vertical="center"/>
    </xf>
    <xf numFmtId="3" fontId="157" fillId="0" borderId="0" xfId="0" applyNumberFormat="1" applyFont="1" applyFill="1" applyAlignment="1">
      <alignment horizontal="left" vertical="center"/>
    </xf>
    <xf numFmtId="2" fontId="157" fillId="0" borderId="0" xfId="0" applyNumberFormat="1" applyFont="1" applyFill="1" applyAlignment="1">
      <alignment vertical="center"/>
    </xf>
    <xf numFmtId="176" fontId="157" fillId="0" borderId="1" xfId="0" applyNumberFormat="1" applyFont="1" applyFill="1" applyBorder="1" applyAlignment="1">
      <alignment horizontal="center" vertical="center" wrapText="1"/>
    </xf>
    <xf numFmtId="43" fontId="157" fillId="0" borderId="0" xfId="1" applyFont="1" applyFill="1" applyAlignment="1">
      <alignment vertical="center" wrapText="1"/>
    </xf>
    <xf numFmtId="167" fontId="157" fillId="0" borderId="1" xfId="1" applyNumberFormat="1" applyFont="1" applyFill="1" applyBorder="1" applyAlignment="1">
      <alignment horizontal="center" vertical="center"/>
    </xf>
    <xf numFmtId="167" fontId="165" fillId="0" borderId="1" xfId="1" applyNumberFormat="1" applyFont="1" applyFill="1" applyBorder="1" applyAlignment="1">
      <alignment horizontal="left" vertical="center"/>
    </xf>
    <xf numFmtId="1" fontId="157" fillId="0" borderId="0" xfId="0" applyNumberFormat="1" applyFont="1" applyFill="1" applyAlignment="1">
      <alignment vertical="center"/>
    </xf>
    <xf numFmtId="172" fontId="157" fillId="0" borderId="0" xfId="0" applyNumberFormat="1" applyFont="1" applyFill="1" applyAlignment="1">
      <alignment horizontal="center" vertical="center"/>
    </xf>
    <xf numFmtId="175" fontId="157" fillId="0" borderId="0" xfId="0" applyNumberFormat="1" applyFont="1" applyFill="1" applyAlignment="1">
      <alignment vertical="center"/>
    </xf>
    <xf numFmtId="172" fontId="157" fillId="0" borderId="0" xfId="0" applyNumberFormat="1" applyFont="1" applyFill="1" applyBorder="1" applyAlignment="1">
      <alignment horizontal="center" vertical="center"/>
    </xf>
    <xf numFmtId="176" fontId="157" fillId="0" borderId="0" xfId="0" applyNumberFormat="1" applyFont="1" applyFill="1" applyAlignment="1">
      <alignment vertical="center"/>
    </xf>
    <xf numFmtId="0" fontId="165" fillId="0" borderId="0" xfId="0" applyFont="1" applyFill="1" applyBorder="1" applyAlignment="1">
      <alignment horizontal="right" vertical="center"/>
    </xf>
    <xf numFmtId="43" fontId="165" fillId="0" borderId="0" xfId="1" applyFont="1" applyFill="1" applyBorder="1" applyAlignment="1">
      <alignment vertical="center"/>
    </xf>
    <xf numFmtId="43" fontId="157" fillId="0" borderId="0" xfId="0" applyNumberFormat="1" applyFont="1" applyFill="1" applyAlignment="1">
      <alignment horizontal="center" vertical="center"/>
    </xf>
    <xf numFmtId="43" fontId="157" fillId="0" borderId="0" xfId="0" applyNumberFormat="1" applyFont="1" applyFill="1" applyAlignment="1">
      <alignment horizontal="left" vertical="center"/>
    </xf>
    <xf numFmtId="2" fontId="157" fillId="0" borderId="0" xfId="0" applyNumberFormat="1" applyFont="1" applyFill="1" applyAlignment="1">
      <alignment horizontal="left" vertical="center" indent="3"/>
    </xf>
    <xf numFmtId="166" fontId="157" fillId="0" borderId="0" xfId="1" applyNumberFormat="1" applyFont="1" applyFill="1" applyAlignment="1">
      <alignment horizontal="center" vertical="center"/>
    </xf>
    <xf numFmtId="177" fontId="157" fillId="0" borderId="0" xfId="0" applyNumberFormat="1" applyFont="1" applyFill="1" applyAlignment="1">
      <alignment vertical="center"/>
    </xf>
    <xf numFmtId="173" fontId="157" fillId="0" borderId="0" xfId="0" applyNumberFormat="1" applyFont="1" applyFill="1" applyBorder="1" applyAlignment="1">
      <alignment vertical="center"/>
    </xf>
    <xf numFmtId="43" fontId="157" fillId="0" borderId="0" xfId="0" applyNumberFormat="1" applyFont="1" applyFill="1" applyBorder="1" applyAlignment="1">
      <alignment vertical="center"/>
    </xf>
    <xf numFmtId="1" fontId="157" fillId="0" borderId="1" xfId="7" applyNumberFormat="1" applyFont="1" applyFill="1" applyBorder="1" applyAlignment="1">
      <alignment horizontal="center" vertical="center" wrapText="1"/>
    </xf>
    <xf numFmtId="38" fontId="157" fillId="0" borderId="0" xfId="0" applyNumberFormat="1" applyFont="1" applyFill="1" applyAlignment="1">
      <alignment horizontal="center" vertical="center" wrapText="1"/>
    </xf>
    <xf numFmtId="44" fontId="157" fillId="0" borderId="0" xfId="0" applyNumberFormat="1" applyFont="1" applyFill="1" applyAlignment="1">
      <alignment horizontal="center" vertical="center" wrapText="1"/>
    </xf>
    <xf numFmtId="169" fontId="165" fillId="0" borderId="0" xfId="0" applyNumberFormat="1" applyFont="1" applyFill="1" applyBorder="1" applyAlignment="1">
      <alignment horizontal="center" vertical="center" wrapText="1"/>
    </xf>
    <xf numFmtId="1" fontId="165" fillId="0" borderId="1" xfId="8850" applyNumberFormat="1" applyFont="1" applyFill="1" applyBorder="1" applyAlignment="1">
      <alignment horizontal="center" vertical="center" wrapText="1"/>
    </xf>
    <xf numFmtId="44" fontId="157" fillId="0" borderId="0" xfId="0" applyNumberFormat="1" applyFont="1" applyFill="1" applyBorder="1" applyAlignment="1">
      <alignment horizontal="center" vertical="center" wrapText="1"/>
    </xf>
    <xf numFmtId="172" fontId="165" fillId="0" borderId="0" xfId="0" applyNumberFormat="1" applyFont="1" applyFill="1" applyBorder="1" applyAlignment="1">
      <alignment horizontal="center" vertical="center" wrapText="1"/>
    </xf>
    <xf numFmtId="172" fontId="165" fillId="0" borderId="0" xfId="0" applyNumberFormat="1" applyFont="1" applyFill="1" applyBorder="1" applyAlignment="1">
      <alignment horizontal="left" vertical="center"/>
    </xf>
    <xf numFmtId="175" fontId="165" fillId="0" borderId="0" xfId="0" applyNumberFormat="1" applyFont="1" applyFill="1" applyBorder="1" applyAlignment="1">
      <alignment horizontal="left" vertical="center"/>
    </xf>
    <xf numFmtId="175" fontId="165" fillId="0" borderId="0" xfId="0" applyNumberFormat="1" applyFont="1" applyFill="1" applyBorder="1" applyAlignment="1">
      <alignment vertical="center"/>
    </xf>
    <xf numFmtId="172" fontId="157" fillId="0" borderId="0" xfId="0" applyNumberFormat="1" applyFont="1" applyFill="1" applyBorder="1" applyAlignment="1">
      <alignment vertical="center"/>
    </xf>
    <xf numFmtId="41" fontId="165" fillId="0" borderId="0" xfId="0" applyNumberFormat="1" applyFont="1" applyFill="1" applyBorder="1" applyAlignment="1">
      <alignment vertical="center"/>
    </xf>
    <xf numFmtId="41" fontId="165" fillId="0" borderId="0" xfId="0" applyNumberFormat="1" applyFont="1" applyFill="1" applyBorder="1" applyAlignment="1">
      <alignment horizontal="left" vertical="center"/>
    </xf>
    <xf numFmtId="170" fontId="157" fillId="0" borderId="0" xfId="0" applyNumberFormat="1" applyFont="1" applyFill="1" applyBorder="1" applyAlignment="1">
      <alignment vertical="center" wrapText="1"/>
    </xf>
    <xf numFmtId="4" fontId="157" fillId="0" borderId="0" xfId="0" applyNumberFormat="1" applyFont="1" applyFill="1" applyBorder="1" applyAlignment="1">
      <alignment vertical="center" wrapText="1"/>
    </xf>
    <xf numFmtId="4" fontId="157" fillId="0" borderId="0" xfId="7" applyNumberFormat="1" applyFont="1" applyFill="1" applyBorder="1" applyAlignment="1">
      <alignment vertical="center" wrapText="1"/>
    </xf>
    <xf numFmtId="170" fontId="165" fillId="0" borderId="0" xfId="0" applyNumberFormat="1" applyFont="1" applyFill="1" applyBorder="1" applyAlignment="1">
      <alignment vertical="center"/>
    </xf>
    <xf numFmtId="4" fontId="165" fillId="0" borderId="0" xfId="0" applyNumberFormat="1" applyFont="1" applyFill="1" applyBorder="1" applyAlignment="1">
      <alignment vertical="center"/>
    </xf>
    <xf numFmtId="4" fontId="165" fillId="0" borderId="0" xfId="7" applyNumberFormat="1" applyFont="1" applyFill="1" applyBorder="1" applyAlignment="1">
      <alignment vertical="center"/>
    </xf>
    <xf numFmtId="196" fontId="157" fillId="0" borderId="1" xfId="0" applyNumberFormat="1" applyFont="1" applyFill="1" applyBorder="1" applyAlignment="1">
      <alignment horizontal="center" vertical="center"/>
    </xf>
    <xf numFmtId="0" fontId="165" fillId="0" borderId="0" xfId="0" applyFont="1" applyFill="1" applyBorder="1" applyAlignment="1">
      <alignment horizontal="center" vertical="center"/>
    </xf>
    <xf numFmtId="0" fontId="189" fillId="0" borderId="0" xfId="0" applyFont="1" applyFill="1" applyBorder="1" applyAlignment="1">
      <alignment horizontal="justify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89" fillId="0" borderId="0" xfId="0" applyFont="1" applyFill="1" applyBorder="1" applyAlignment="1">
      <alignment horizontal="left" vertical="center" wrapText="1"/>
    </xf>
    <xf numFmtId="0" fontId="165" fillId="0" borderId="0" xfId="0" applyFont="1" applyFill="1" applyAlignment="1">
      <alignment horizontal="left" vertical="center"/>
    </xf>
    <xf numFmtId="0" fontId="165" fillId="0" borderId="20" xfId="79" applyFont="1" applyFill="1" applyBorder="1" applyAlignment="1">
      <alignment horizontal="right" vertical="center"/>
    </xf>
    <xf numFmtId="0" fontId="165" fillId="0" borderId="20" xfId="79" applyFont="1" applyFill="1" applyBorder="1" applyAlignment="1">
      <alignment horizontal="center" vertical="center"/>
    </xf>
    <xf numFmtId="0" fontId="165" fillId="0" borderId="20" xfId="6" applyFont="1" applyFill="1" applyBorder="1" applyAlignment="1">
      <alignment horizontal="center" vertical="center"/>
    </xf>
    <xf numFmtId="174" fontId="165" fillId="0" borderId="20" xfId="0" applyNumberFormat="1" applyFont="1" applyFill="1" applyBorder="1" applyAlignment="1">
      <alignment horizontal="center" vertical="center"/>
    </xf>
    <xf numFmtId="174" fontId="165" fillId="0" borderId="20" xfId="0" applyNumberFormat="1" applyFont="1" applyFill="1" applyBorder="1" applyAlignment="1">
      <alignment horizontal="center" vertical="center" wrapText="1"/>
    </xf>
    <xf numFmtId="0" fontId="157" fillId="0" borderId="0" xfId="35074" applyFont="1" applyFill="1" applyAlignment="1">
      <alignment vertical="center"/>
    </xf>
    <xf numFmtId="0" fontId="165" fillId="0" borderId="1" xfId="35074" applyFont="1" applyFill="1" applyBorder="1" applyAlignment="1">
      <alignment vertical="center"/>
    </xf>
    <xf numFmtId="0" fontId="157" fillId="0" borderId="1" xfId="35074" applyFont="1" applyFill="1" applyBorder="1" applyAlignment="1">
      <alignment vertical="center"/>
    </xf>
    <xf numFmtId="176" fontId="157" fillId="0" borderId="0" xfId="0" applyNumberFormat="1" applyFont="1" applyFill="1" applyBorder="1" applyAlignment="1">
      <alignment horizontal="center" vertical="center" wrapText="1"/>
    </xf>
    <xf numFmtId="0" fontId="157" fillId="0" borderId="0" xfId="35068" applyFont="1" applyFill="1" applyBorder="1" applyAlignment="1">
      <alignment horizontal="center"/>
    </xf>
    <xf numFmtId="0" fontId="157" fillId="0" borderId="0" xfId="35068" applyFont="1" applyFill="1" applyBorder="1" applyAlignment="1">
      <alignment horizontal="right" wrapText="1"/>
    </xf>
    <xf numFmtId="0" fontId="165" fillId="0" borderId="20" xfId="79" applyFont="1" applyFill="1" applyBorder="1" applyAlignment="1">
      <alignment horizontal="center" vertical="center" wrapText="1"/>
    </xf>
    <xf numFmtId="0" fontId="157" fillId="0" borderId="0" xfId="35076" applyFont="1" applyFill="1"/>
    <xf numFmtId="43" fontId="157" fillId="0" borderId="0" xfId="35077" applyFont="1" applyFill="1"/>
    <xf numFmtId="0" fontId="157" fillId="0" borderId="0" xfId="35076" applyFont="1" applyFill="1" applyAlignment="1">
      <alignment horizontal="center"/>
    </xf>
    <xf numFmtId="0" fontId="157" fillId="0" borderId="0" xfId="35079" applyFont="1" applyFill="1" applyBorder="1" applyAlignment="1">
      <alignment vertical="center" wrapText="1"/>
    </xf>
    <xf numFmtId="0" fontId="157" fillId="0" borderId="0" xfId="35079" applyFont="1" applyFill="1" applyBorder="1" applyAlignment="1">
      <alignment horizontal="right" vertical="center" wrapText="1"/>
    </xf>
    <xf numFmtId="0" fontId="157" fillId="0" borderId="0" xfId="35080" applyFont="1" applyFill="1" applyBorder="1" applyAlignment="1">
      <alignment horizontal="center" vertical="center" wrapText="1"/>
    </xf>
    <xf numFmtId="44" fontId="157" fillId="0" borderId="0" xfId="35080" applyNumberFormat="1" applyFont="1" applyFill="1" applyAlignment="1">
      <alignment vertical="center"/>
    </xf>
    <xf numFmtId="176" fontId="157" fillId="0" borderId="0" xfId="35080" applyNumberFormat="1" applyFont="1" applyFill="1" applyBorder="1" applyAlignment="1">
      <alignment vertical="center"/>
    </xf>
    <xf numFmtId="193" fontId="157" fillId="0" borderId="0" xfId="35080" applyNumberFormat="1" applyFont="1" applyFill="1" applyAlignment="1">
      <alignment vertical="center"/>
    </xf>
    <xf numFmtId="44" fontId="157" fillId="0" borderId="0" xfId="35080" applyNumberFormat="1" applyFont="1" applyFill="1" applyAlignment="1">
      <alignment horizontal="center" vertical="center" wrapText="1"/>
    </xf>
    <xf numFmtId="176" fontId="157" fillId="0" borderId="0" xfId="35080" applyNumberFormat="1" applyFont="1" applyFill="1" applyBorder="1" applyAlignment="1">
      <alignment horizontal="center" vertical="center" wrapText="1"/>
    </xf>
    <xf numFmtId="193" fontId="157" fillId="0" borderId="0" xfId="35080" applyNumberFormat="1" applyFont="1" applyFill="1" applyAlignment="1">
      <alignment horizontal="center" vertical="center" wrapText="1"/>
    </xf>
    <xf numFmtId="193" fontId="157" fillId="0" borderId="0" xfId="35080" applyNumberFormat="1" applyFont="1" applyFill="1" applyBorder="1" applyAlignment="1">
      <alignment horizontal="center" vertical="center" wrapText="1"/>
    </xf>
    <xf numFmtId="44" fontId="157" fillId="0" borderId="0" xfId="35080" applyNumberFormat="1" applyFont="1" applyFill="1" applyBorder="1" applyAlignment="1">
      <alignment horizontal="center" vertical="center" wrapText="1"/>
    </xf>
    <xf numFmtId="172" fontId="165" fillId="0" borderId="22" xfId="0" applyNumberFormat="1" applyFont="1" applyFill="1" applyBorder="1" applyAlignment="1">
      <alignment horizontal="center" vertical="center" wrapText="1"/>
    </xf>
    <xf numFmtId="176" fontId="157" fillId="0" borderId="0" xfId="0" applyNumberFormat="1" applyFont="1" applyFill="1" applyAlignment="1">
      <alignment horizontal="center" vertical="center"/>
    </xf>
    <xf numFmtId="176" fontId="165" fillId="0" borderId="20" xfId="0" applyNumberFormat="1" applyFont="1" applyFill="1" applyBorder="1" applyAlignment="1">
      <alignment horizontal="center" vertical="center"/>
    </xf>
    <xf numFmtId="197" fontId="157" fillId="0" borderId="0" xfId="0" applyNumberFormat="1" applyFont="1" applyFill="1" applyAlignment="1">
      <alignment horizontal="center" vertical="center" wrapText="1"/>
    </xf>
    <xf numFmtId="196" fontId="157" fillId="0" borderId="0" xfId="1" applyNumberFormat="1" applyFont="1" applyFill="1" applyAlignment="1">
      <alignment horizontal="center" vertical="center" wrapText="1"/>
    </xf>
    <xf numFmtId="0" fontId="48" fillId="0" borderId="0" xfId="35092" applyFill="1" applyAlignment="1">
      <alignment vertical="center"/>
    </xf>
    <xf numFmtId="44" fontId="158" fillId="0" borderId="0" xfId="35092" applyNumberFormat="1" applyFont="1" applyFill="1" applyAlignment="1">
      <alignment vertical="center"/>
    </xf>
    <xf numFmtId="0" fontId="158" fillId="0" borderId="0" xfId="35092" applyFont="1" applyFill="1" applyAlignment="1">
      <alignment vertical="center"/>
    </xf>
    <xf numFmtId="176" fontId="158" fillId="0" borderId="0" xfId="35092" applyNumberFormat="1" applyFont="1" applyFill="1" applyBorder="1" applyAlignment="1">
      <alignment vertical="center"/>
    </xf>
    <xf numFmtId="193" fontId="158" fillId="0" borderId="0" xfId="35092" applyNumberFormat="1" applyFont="1" applyFill="1" applyAlignment="1">
      <alignment vertical="center"/>
    </xf>
    <xf numFmtId="44" fontId="48" fillId="0" borderId="0" xfId="35092" applyNumberFormat="1" applyFill="1" applyAlignment="1">
      <alignment vertical="center"/>
    </xf>
    <xf numFmtId="176" fontId="48" fillId="0" borderId="0" xfId="35092" applyNumberFormat="1" applyFill="1" applyBorder="1" applyAlignment="1">
      <alignment vertical="center"/>
    </xf>
    <xf numFmtId="169" fontId="48" fillId="0" borderId="0" xfId="35092" applyNumberFormat="1" applyFill="1" applyAlignment="1">
      <alignment vertical="center"/>
    </xf>
    <xf numFmtId="176" fontId="157" fillId="0" borderId="1" xfId="35092" applyNumberFormat="1" applyFont="1" applyFill="1" applyBorder="1" applyAlignment="1">
      <alignment horizontal="center" vertical="center"/>
    </xf>
    <xf numFmtId="44" fontId="156" fillId="0" borderId="1" xfId="35092" applyNumberFormat="1" applyFont="1" applyFill="1" applyBorder="1" applyAlignment="1">
      <alignment vertical="center"/>
    </xf>
    <xf numFmtId="0" fontId="48" fillId="0" borderId="0" xfId="35093"/>
    <xf numFmtId="172" fontId="191" fillId="0" borderId="0" xfId="35093" applyNumberFormat="1" applyFont="1" applyBorder="1" applyAlignment="1">
      <alignment vertical="center"/>
    </xf>
    <xf numFmtId="0" fontId="195" fillId="0" borderId="0" xfId="35093" applyFont="1" applyAlignment="1">
      <alignment vertical="center"/>
    </xf>
    <xf numFmtId="172" fontId="48" fillId="0" borderId="0" xfId="35093" applyNumberFormat="1" applyAlignment="1">
      <alignment vertical="center"/>
    </xf>
    <xf numFmtId="172" fontId="165" fillId="0" borderId="1" xfId="35093" applyNumberFormat="1" applyFont="1" applyBorder="1" applyAlignment="1">
      <alignment horizontal="left" vertical="center"/>
    </xf>
    <xf numFmtId="176" fontId="156" fillId="0" borderId="1" xfId="35092" applyNumberFormat="1" applyFont="1" applyFill="1" applyBorder="1" applyAlignment="1">
      <alignment horizontal="center" vertical="center"/>
    </xf>
    <xf numFmtId="0" fontId="195" fillId="0" borderId="0" xfId="35093" applyFont="1" applyAlignment="1">
      <alignment vertical="center"/>
    </xf>
    <xf numFmtId="44" fontId="160" fillId="0" borderId="1" xfId="35093" applyNumberFormat="1" applyFont="1" applyBorder="1" applyAlignment="1">
      <alignment horizontal="center" vertical="center"/>
    </xf>
    <xf numFmtId="0" fontId="159" fillId="0" borderId="0" xfId="35092" applyFont="1" applyFill="1" applyAlignment="1">
      <alignment vertical="center"/>
    </xf>
    <xf numFmtId="176" fontId="165" fillId="0" borderId="1" xfId="35092" applyNumberFormat="1" applyFont="1" applyFill="1" applyBorder="1" applyAlignment="1">
      <alignment horizontal="center" vertical="center"/>
    </xf>
    <xf numFmtId="0" fontId="154" fillId="28" borderId="8" xfId="35099" applyFont="1" applyFill="1" applyBorder="1" applyAlignment="1">
      <alignment horizontal="center"/>
    </xf>
    <xf numFmtId="0" fontId="154" fillId="0" borderId="23" xfId="35099" applyFont="1" applyFill="1" applyBorder="1" applyAlignment="1">
      <alignment wrapText="1"/>
    </xf>
    <xf numFmtId="0" fontId="154" fillId="0" borderId="23" xfId="35099" applyFont="1" applyFill="1" applyBorder="1" applyAlignment="1">
      <alignment horizontal="right" wrapText="1"/>
    </xf>
    <xf numFmtId="1" fontId="157" fillId="0" borderId="0" xfId="0" applyNumberFormat="1" applyFont="1" applyFill="1" applyAlignment="1">
      <alignment horizontal="center" vertical="center"/>
    </xf>
    <xf numFmtId="174" fontId="157" fillId="0" borderId="0" xfId="0" applyNumberFormat="1" applyFont="1" applyFill="1" applyBorder="1" applyAlignment="1">
      <alignment horizontal="left" vertical="center"/>
    </xf>
    <xf numFmtId="0" fontId="160" fillId="27" borderId="1" xfId="0" applyFont="1" applyFill="1" applyBorder="1" applyAlignment="1">
      <alignment horizontal="center" vertical="center" wrapText="1"/>
    </xf>
    <xf numFmtId="1" fontId="160" fillId="27" borderId="1" xfId="0" applyNumberFormat="1" applyFont="1" applyFill="1" applyBorder="1" applyAlignment="1">
      <alignment horizontal="center" vertical="center" wrapText="1"/>
    </xf>
    <xf numFmtId="197" fontId="160" fillId="27" borderId="1" xfId="0" applyNumberFormat="1" applyFont="1" applyFill="1" applyBorder="1" applyAlignment="1">
      <alignment horizontal="center" vertical="center" wrapText="1"/>
    </xf>
    <xf numFmtId="196" fontId="160" fillId="27" borderId="1" xfId="0" applyNumberFormat="1" applyFont="1" applyFill="1" applyBorder="1" applyAlignment="1">
      <alignment horizontal="center" vertical="center" wrapText="1"/>
    </xf>
    <xf numFmtId="197" fontId="157" fillId="0" borderId="0" xfId="0" applyNumberFormat="1" applyFont="1" applyFill="1" applyAlignment="1">
      <alignment vertical="center"/>
    </xf>
    <xf numFmtId="176" fontId="165" fillId="0" borderId="0" xfId="0" applyNumberFormat="1" applyFont="1" applyFill="1" applyAlignment="1">
      <alignment vertical="center"/>
    </xf>
    <xf numFmtId="176" fontId="189" fillId="0" borderId="0" xfId="0" applyNumberFormat="1" applyFont="1" applyFill="1" applyBorder="1" applyAlignment="1">
      <alignment horizontal="justify" vertical="center" wrapText="1"/>
    </xf>
    <xf numFmtId="192" fontId="157" fillId="0" borderId="0" xfId="0" applyNumberFormat="1" applyFont="1" applyFill="1" applyAlignment="1">
      <alignment vertical="center"/>
    </xf>
    <xf numFmtId="1" fontId="157" fillId="0" borderId="0" xfId="0" applyNumberFormat="1" applyFont="1" applyFill="1" applyAlignment="1">
      <alignment vertical="center" wrapText="1"/>
    </xf>
    <xf numFmtId="9" fontId="157" fillId="0" borderId="0" xfId="2" applyFont="1" applyFill="1" applyAlignment="1">
      <alignment horizontal="center" vertical="center" wrapText="1"/>
    </xf>
    <xf numFmtId="0" fontId="165" fillId="0" borderId="6" xfId="0" applyFont="1" applyFill="1" applyBorder="1" applyAlignment="1">
      <alignment horizontal="justify" vertical="center"/>
    </xf>
    <xf numFmtId="0" fontId="197" fillId="0" borderId="0" xfId="35111" applyFont="1" applyFill="1" applyBorder="1" applyAlignment="1">
      <alignment horizontal="center"/>
    </xf>
    <xf numFmtId="0" fontId="157" fillId="0" borderId="0" xfId="0" applyFont="1" applyBorder="1"/>
    <xf numFmtId="9" fontId="157" fillId="0" borderId="0" xfId="2" applyFont="1" applyFill="1" applyAlignment="1">
      <alignment horizontal="center" vertical="center"/>
    </xf>
    <xf numFmtId="43" fontId="157" fillId="0" borderId="0" xfId="1" applyFont="1" applyFill="1" applyAlignment="1">
      <alignment horizontal="center" vertical="center"/>
    </xf>
    <xf numFmtId="9" fontId="157" fillId="0" borderId="0" xfId="2" applyFont="1" applyFill="1" applyBorder="1" applyAlignment="1">
      <alignment horizontal="center" vertical="center"/>
    </xf>
    <xf numFmtId="0" fontId="199" fillId="29" borderId="4" xfId="0" applyFont="1" applyFill="1" applyBorder="1"/>
    <xf numFmtId="0" fontId="157" fillId="0" borderId="6" xfId="0" applyFont="1" applyBorder="1" applyAlignment="1">
      <alignment wrapText="1"/>
    </xf>
    <xf numFmtId="176" fontId="165" fillId="0" borderId="1" xfId="0" applyNumberFormat="1" applyFont="1" applyFill="1" applyBorder="1" applyAlignment="1">
      <alignment horizontal="center" vertical="center" wrapText="1"/>
    </xf>
    <xf numFmtId="176" fontId="165" fillId="0" borderId="6" xfId="0" applyNumberFormat="1" applyFont="1" applyFill="1" applyBorder="1" applyAlignment="1">
      <alignment horizontal="center" vertical="center" wrapText="1"/>
    </xf>
    <xf numFmtId="0" fontId="160" fillId="2" borderId="0" xfId="28" applyFont="1" applyFill="1" applyBorder="1" applyAlignment="1">
      <alignment horizontal="center" vertical="center"/>
    </xf>
    <xf numFmtId="43" fontId="160" fillId="2" borderId="0" xfId="17580" applyFont="1" applyFill="1" applyBorder="1" applyAlignment="1">
      <alignment horizontal="center" vertical="center"/>
    </xf>
    <xf numFmtId="0" fontId="165" fillId="0" borderId="0" xfId="28" applyFont="1" applyFill="1" applyBorder="1" applyAlignment="1">
      <alignment horizontal="center" vertical="center" wrapText="1"/>
    </xf>
    <xf numFmtId="43" fontId="165" fillId="0" borderId="0" xfId="17580" applyFont="1" applyFill="1" applyBorder="1" applyAlignment="1">
      <alignment horizontal="center" vertical="center" wrapText="1"/>
    </xf>
    <xf numFmtId="1" fontId="156" fillId="0" borderId="0" xfId="28" applyNumberFormat="1" applyFont="1" applyFill="1" applyBorder="1" applyAlignment="1">
      <alignment horizontal="center" vertical="center" wrapText="1"/>
    </xf>
    <xf numFmtId="8" fontId="156" fillId="0" borderId="0" xfId="28" applyNumberFormat="1" applyFont="1" applyFill="1" applyBorder="1" applyAlignment="1">
      <alignment horizontal="center" vertical="center" wrapText="1"/>
    </xf>
    <xf numFmtId="169" fontId="156" fillId="0" borderId="0" xfId="28" applyNumberFormat="1" applyFont="1" applyFill="1" applyBorder="1" applyAlignment="1">
      <alignment horizontal="center" vertical="center" wrapText="1"/>
    </xf>
    <xf numFmtId="1" fontId="156" fillId="2" borderId="0" xfId="28" applyNumberFormat="1" applyFont="1" applyFill="1" applyBorder="1" applyAlignment="1">
      <alignment horizontal="center" vertical="center" wrapText="1"/>
    </xf>
    <xf numFmtId="197" fontId="156" fillId="2" borderId="0" xfId="28" applyNumberFormat="1" applyFont="1" applyFill="1" applyBorder="1" applyAlignment="1">
      <alignment horizontal="center" vertical="center" wrapText="1"/>
    </xf>
    <xf numFmtId="1" fontId="157" fillId="0" borderId="0" xfId="28" applyNumberFormat="1" applyFont="1" applyFill="1" applyBorder="1" applyAlignment="1">
      <alignment horizontal="center" vertical="center" wrapText="1"/>
    </xf>
    <xf numFmtId="196" fontId="157" fillId="0" borderId="0" xfId="0" applyNumberFormat="1" applyFont="1" applyFill="1" applyAlignment="1">
      <alignment vertical="center"/>
    </xf>
    <xf numFmtId="43" fontId="157" fillId="0" borderId="0" xfId="0" applyNumberFormat="1" applyFont="1" applyFill="1" applyBorder="1" applyAlignment="1">
      <alignment horizontal="center" vertical="center" wrapText="1"/>
    </xf>
    <xf numFmtId="1" fontId="157" fillId="0" borderId="0" xfId="0" applyNumberFormat="1" applyFont="1" applyFill="1" applyAlignment="1">
      <alignment horizontal="center" vertical="center" wrapText="1"/>
    </xf>
    <xf numFmtId="0" fontId="157" fillId="0" borderId="0" xfId="35068" applyFont="1" applyFill="1" applyBorder="1" applyAlignment="1">
      <alignment horizontal="center" wrapText="1"/>
    </xf>
    <xf numFmtId="174" fontId="165" fillId="0" borderId="20" xfId="0" applyNumberFormat="1" applyFont="1" applyFill="1" applyBorder="1" applyAlignment="1">
      <alignment horizontal="left" vertical="center"/>
    </xf>
    <xf numFmtId="0" fontId="160" fillId="0" borderId="1" xfId="28" applyFont="1" applyFill="1" applyBorder="1" applyAlignment="1">
      <alignment horizontal="center" vertical="center" wrapText="1"/>
    </xf>
    <xf numFmtId="1" fontId="156" fillId="0" borderId="28" xfId="28" applyNumberFormat="1" applyFont="1" applyFill="1" applyBorder="1" applyAlignment="1">
      <alignment horizontal="center" vertical="center" wrapText="1"/>
    </xf>
    <xf numFmtId="8" fontId="156" fillId="0" borderId="28" xfId="28" applyNumberFormat="1" applyFont="1" applyFill="1" applyBorder="1" applyAlignment="1">
      <alignment horizontal="center" vertical="center" wrapText="1"/>
    </xf>
    <xf numFmtId="1" fontId="156" fillId="0" borderId="1" xfId="28" applyNumberFormat="1" applyFont="1" applyFill="1" applyBorder="1" applyAlignment="1">
      <alignment horizontal="center" vertical="center" wrapText="1"/>
    </xf>
    <xf numFmtId="8" fontId="156" fillId="0" borderId="1" xfId="28" applyNumberFormat="1" applyFont="1" applyFill="1" applyBorder="1" applyAlignment="1">
      <alignment horizontal="center" vertical="center" wrapText="1"/>
    </xf>
    <xf numFmtId="169" fontId="156" fillId="0" borderId="1" xfId="28" applyNumberFormat="1" applyFont="1" applyFill="1" applyBorder="1" applyAlignment="1">
      <alignment horizontal="center" vertical="center" wrapText="1"/>
    </xf>
    <xf numFmtId="40" fontId="157" fillId="0" borderId="0" xfId="4449" applyNumberFormat="1" applyFont="1" applyFill="1" applyBorder="1" applyAlignment="1">
      <alignment horizontal="center"/>
    </xf>
    <xf numFmtId="0" fontId="165" fillId="0" borderId="27" xfId="0" applyFont="1" applyFill="1" applyBorder="1" applyAlignment="1">
      <alignment horizontal="center" vertical="center"/>
    </xf>
    <xf numFmtId="0" fontId="165" fillId="0" borderId="27" xfId="6" applyFont="1" applyFill="1" applyBorder="1" applyAlignment="1">
      <alignment horizontal="center" vertical="center"/>
    </xf>
    <xf numFmtId="0" fontId="165" fillId="0" borderId="27" xfId="79" applyFont="1" applyFill="1" applyBorder="1" applyAlignment="1">
      <alignment horizontal="center" vertical="center"/>
    </xf>
    <xf numFmtId="167" fontId="165" fillId="0" borderId="27" xfId="1" applyNumberFormat="1" applyFont="1" applyFill="1" applyBorder="1" applyAlignment="1">
      <alignment horizontal="center" vertical="center" wrapText="1"/>
    </xf>
    <xf numFmtId="0" fontId="165" fillId="0" borderId="27" xfId="0" applyFont="1" applyFill="1" applyBorder="1" applyAlignment="1">
      <alignment horizontal="center" vertical="center" wrapText="1"/>
    </xf>
    <xf numFmtId="196" fontId="165" fillId="0" borderId="27" xfId="7" applyNumberFormat="1" applyFont="1" applyFill="1" applyBorder="1" applyAlignment="1">
      <alignment horizontal="center" vertical="center" wrapText="1"/>
    </xf>
    <xf numFmtId="176" fontId="165" fillId="0" borderId="0" xfId="0" applyNumberFormat="1" applyFont="1" applyFill="1" applyBorder="1" applyAlignment="1">
      <alignment horizontal="center" vertical="center" wrapText="1"/>
    </xf>
    <xf numFmtId="0" fontId="201" fillId="0" borderId="18" xfId="35060" applyFont="1" applyBorder="1"/>
    <xf numFmtId="201" fontId="157" fillId="0" borderId="0" xfId="0" applyNumberFormat="1" applyFont="1" applyFill="1" applyAlignment="1">
      <alignment vertical="center"/>
    </xf>
    <xf numFmtId="49" fontId="165" fillId="0" borderId="0" xfId="0" applyNumberFormat="1" applyFont="1" applyFill="1" applyBorder="1" applyAlignment="1">
      <alignment horizontal="center" vertical="center" wrapText="1"/>
    </xf>
    <xf numFmtId="0" fontId="165" fillId="0" borderId="0" xfId="79" applyFont="1" applyFill="1" applyBorder="1" applyAlignment="1">
      <alignment horizontal="center" vertical="center" wrapText="1"/>
    </xf>
    <xf numFmtId="174" fontId="165" fillId="0" borderId="0" xfId="0" applyNumberFormat="1" applyFont="1" applyFill="1" applyBorder="1" applyAlignment="1">
      <alignment vertical="center" wrapText="1"/>
    </xf>
    <xf numFmtId="43" fontId="165" fillId="0" borderId="0" xfId="0" applyNumberFormat="1" applyFont="1" applyFill="1" applyBorder="1" applyAlignment="1">
      <alignment horizontal="center" vertical="center"/>
    </xf>
    <xf numFmtId="2" fontId="165" fillId="0" borderId="0" xfId="0" applyNumberFormat="1" applyFont="1" applyFill="1" applyBorder="1" applyAlignment="1">
      <alignment horizontal="center" vertical="center"/>
    </xf>
    <xf numFmtId="3" fontId="160" fillId="27" borderId="1" xfId="0" applyNumberFormat="1" applyFont="1" applyFill="1" applyBorder="1" applyAlignment="1">
      <alignment horizontal="center" vertical="center" wrapText="1"/>
    </xf>
    <xf numFmtId="202" fontId="157" fillId="0" borderId="0" xfId="0" applyNumberFormat="1" applyFont="1" applyFill="1" applyBorder="1" applyAlignment="1">
      <alignment horizontal="center" vertical="center"/>
    </xf>
    <xf numFmtId="0" fontId="165" fillId="0" borderId="33" xfId="0" applyFont="1" applyFill="1" applyBorder="1" applyAlignment="1">
      <alignment horizontal="center" vertical="center" wrapText="1"/>
    </xf>
    <xf numFmtId="202" fontId="157" fillId="0" borderId="1" xfId="0" applyNumberFormat="1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65" fillId="0" borderId="3" xfId="0" applyFont="1" applyFill="1" applyBorder="1" applyAlignment="1">
      <alignment horizontal="center" vertical="center" wrapText="1"/>
    </xf>
    <xf numFmtId="174" fontId="165" fillId="0" borderId="7" xfId="0" applyNumberFormat="1" applyFont="1" applyFill="1" applyBorder="1" applyAlignment="1">
      <alignment horizontal="center" vertical="center"/>
    </xf>
    <xf numFmtId="0" fontId="165" fillId="0" borderId="25" xfId="0" applyFont="1" applyFill="1" applyBorder="1" applyAlignment="1">
      <alignment horizontal="center" vertical="center"/>
    </xf>
    <xf numFmtId="197" fontId="165" fillId="0" borderId="3" xfId="7" applyNumberFormat="1" applyFont="1" applyFill="1" applyBorder="1" applyAlignment="1">
      <alignment horizontal="center" vertical="center" wrapText="1"/>
    </xf>
    <xf numFmtId="203" fontId="157" fillId="0" borderId="0" xfId="0" applyNumberFormat="1" applyFont="1" applyFill="1" applyAlignment="1">
      <alignment vertical="center"/>
    </xf>
    <xf numFmtId="174" fontId="165" fillId="0" borderId="1" xfId="0" applyNumberFormat="1" applyFont="1" applyFill="1" applyBorder="1" applyAlignment="1">
      <alignment horizontal="center" vertical="center"/>
    </xf>
    <xf numFmtId="196" fontId="165" fillId="0" borderId="1" xfId="7" applyNumberFormat="1" applyFont="1" applyFill="1" applyBorder="1" applyAlignment="1">
      <alignment horizontal="center" vertical="center" wrapText="1"/>
    </xf>
    <xf numFmtId="204" fontId="157" fillId="0" borderId="0" xfId="0" applyNumberFormat="1" applyFont="1" applyFill="1" applyAlignment="1">
      <alignment horizontal="center" vertical="center" wrapText="1"/>
    </xf>
    <xf numFmtId="176" fontId="158" fillId="0" borderId="0" xfId="35092" applyNumberFormat="1" applyFont="1" applyFill="1" applyBorder="1" applyAlignment="1">
      <alignment horizontal="center" vertical="center"/>
    </xf>
    <xf numFmtId="1" fontId="156" fillId="0" borderId="36" xfId="28" applyNumberFormat="1" applyFont="1" applyFill="1" applyBorder="1" applyAlignment="1">
      <alignment horizontal="center" vertical="center" wrapText="1"/>
    </xf>
    <xf numFmtId="8" fontId="156" fillId="0" borderId="36" xfId="28" applyNumberFormat="1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201" fillId="0" borderId="43" xfId="35060" applyFont="1" applyBorder="1"/>
    <xf numFmtId="43" fontId="152" fillId="0" borderId="0" xfId="1" applyFont="1" applyFill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/>
    </xf>
    <xf numFmtId="176" fontId="165" fillId="0" borderId="32" xfId="0" applyNumberFormat="1" applyFont="1" applyFill="1" applyBorder="1" applyAlignment="1">
      <alignment horizontal="center" vertical="center" wrapText="1"/>
    </xf>
    <xf numFmtId="49" fontId="191" fillId="0" borderId="0" xfId="0" applyNumberFormat="1" applyFont="1" applyFill="1" applyAlignment="1">
      <alignment vertical="center" wrapText="1"/>
    </xf>
    <xf numFmtId="187" fontId="152" fillId="0" borderId="0" xfId="0" applyNumberFormat="1" applyFont="1" applyFill="1" applyBorder="1" applyAlignment="1">
      <alignment vertical="center"/>
    </xf>
    <xf numFmtId="0" fontId="152" fillId="0" borderId="0" xfId="0" applyFont="1" applyFill="1" applyAlignment="1">
      <alignment vertical="center"/>
    </xf>
    <xf numFmtId="4" fontId="152" fillId="0" borderId="0" xfId="0" applyNumberFormat="1" applyFont="1" applyFill="1" applyAlignment="1">
      <alignment vertical="center"/>
    </xf>
    <xf numFmtId="0" fontId="152" fillId="0" borderId="0" xfId="0" applyFont="1" applyFill="1" applyBorder="1" applyAlignment="1">
      <alignment horizontal="center" vertical="center"/>
    </xf>
    <xf numFmtId="0" fontId="152" fillId="0" borderId="0" xfId="14" applyFont="1" applyFill="1" applyBorder="1" applyAlignment="1">
      <alignment horizontal="right" vertical="center" wrapText="1"/>
    </xf>
    <xf numFmtId="0" fontId="152" fillId="0" borderId="0" xfId="0" applyFont="1" applyFill="1" applyAlignment="1">
      <alignment horizontal="center" vertical="center"/>
    </xf>
    <xf numFmtId="0" fontId="152" fillId="0" borderId="0" xfId="0" applyFont="1" applyFill="1" applyBorder="1" applyAlignment="1">
      <alignment vertical="center"/>
    </xf>
    <xf numFmtId="49" fontId="191" fillId="0" borderId="5" xfId="0" applyNumberFormat="1" applyFont="1" applyFill="1" applyBorder="1" applyAlignment="1">
      <alignment horizontal="center" vertical="center" wrapText="1"/>
    </xf>
    <xf numFmtId="49" fontId="191" fillId="0" borderId="0" xfId="0" applyNumberFormat="1" applyFont="1" applyFill="1" applyAlignment="1" applyProtection="1">
      <alignment vertical="center" wrapText="1"/>
      <protection hidden="1"/>
    </xf>
    <xf numFmtId="0" fontId="152" fillId="0" borderId="0" xfId="0" applyFont="1"/>
    <xf numFmtId="49" fontId="191" fillId="0" borderId="24" xfId="0" applyNumberFormat="1" applyFont="1" applyFill="1" applyBorder="1" applyAlignment="1">
      <alignment horizontal="center" vertical="center" wrapText="1"/>
    </xf>
    <xf numFmtId="0" fontId="152" fillId="0" borderId="24" xfId="0" applyFont="1" applyBorder="1"/>
    <xf numFmtId="0" fontId="152" fillId="0" borderId="0" xfId="0" applyFont="1" applyProtection="1">
      <protection hidden="1"/>
    </xf>
    <xf numFmtId="49" fontId="191" fillId="0" borderId="4" xfId="0" applyNumberFormat="1" applyFont="1" applyFill="1" applyBorder="1" applyAlignment="1">
      <alignment horizontal="center" vertical="center" wrapText="1"/>
    </xf>
    <xf numFmtId="10" fontId="157" fillId="0" borderId="0" xfId="2" applyNumberFormat="1" applyFont="1" applyFill="1" applyBorder="1" applyAlignment="1">
      <alignment vertical="center"/>
    </xf>
    <xf numFmtId="9" fontId="157" fillId="0" borderId="0" xfId="2" applyFont="1" applyFill="1" applyAlignment="1">
      <alignment horizontal="left" vertical="center"/>
    </xf>
    <xf numFmtId="202" fontId="157" fillId="0" borderId="0" xfId="0" applyNumberFormat="1" applyFont="1" applyFill="1" applyBorder="1" applyAlignment="1">
      <alignment horizontal="center" vertical="center" wrapText="1"/>
    </xf>
    <xf numFmtId="202" fontId="165" fillId="0" borderId="20" xfId="7" applyNumberFormat="1" applyFont="1" applyFill="1" applyBorder="1" applyAlignment="1">
      <alignment horizontal="center" vertical="center" wrapText="1"/>
    </xf>
    <xf numFmtId="0" fontId="189" fillId="0" borderId="0" xfId="6" applyFont="1" applyFill="1" applyBorder="1" applyAlignment="1">
      <alignment horizontal="left" vertical="center" wrapText="1"/>
    </xf>
    <xf numFmtId="0" fontId="189" fillId="0" borderId="0" xfId="0" applyFont="1" applyFill="1" applyBorder="1" applyAlignment="1">
      <alignment horizontal="justify" vertical="center" wrapText="1"/>
    </xf>
    <xf numFmtId="0" fontId="189" fillId="0" borderId="0" xfId="0" applyFont="1" applyFill="1" applyBorder="1" applyAlignment="1">
      <alignment horizontal="left" vertical="center" wrapText="1"/>
    </xf>
    <xf numFmtId="0" fontId="152" fillId="0" borderId="0" xfId="0" applyFont="1" applyFill="1" applyAlignment="1">
      <alignment horizontal="center" vertical="center" wrapText="1"/>
    </xf>
    <xf numFmtId="43" fontId="152" fillId="0" borderId="0" xfId="1" applyFont="1" applyFill="1" applyAlignment="1">
      <alignment vertical="center"/>
    </xf>
    <xf numFmtId="167" fontId="152" fillId="0" borderId="0" xfId="0" applyNumberFormat="1" applyFont="1" applyFill="1" applyAlignment="1">
      <alignment vertical="center"/>
    </xf>
    <xf numFmtId="43" fontId="152" fillId="0" borderId="23" xfId="1" applyFont="1" applyFill="1" applyBorder="1" applyAlignment="1">
      <alignment horizontal="right" vertical="center" wrapText="1"/>
    </xf>
    <xf numFmtId="10" fontId="152" fillId="0" borderId="0" xfId="2" applyNumberFormat="1" applyFont="1" applyFill="1" applyAlignment="1">
      <alignment vertical="center"/>
    </xf>
    <xf numFmtId="10" fontId="152" fillId="0" borderId="0" xfId="1" applyNumberFormat="1" applyFont="1" applyFill="1" applyAlignment="1">
      <alignment vertical="center"/>
    </xf>
    <xf numFmtId="0" fontId="152" fillId="0" borderId="20" xfId="0" applyFont="1" applyFill="1" applyBorder="1" applyAlignment="1">
      <alignment vertical="center"/>
    </xf>
    <xf numFmtId="167" fontId="191" fillId="0" borderId="20" xfId="1" applyNumberFormat="1" applyFont="1" applyFill="1" applyBorder="1" applyAlignment="1">
      <alignment vertical="center"/>
    </xf>
    <xf numFmtId="43" fontId="191" fillId="0" borderId="20" xfId="1" applyFont="1" applyFill="1" applyBorder="1" applyAlignment="1">
      <alignment vertical="center"/>
    </xf>
    <xf numFmtId="3" fontId="152" fillId="0" borderId="0" xfId="0" applyNumberFormat="1" applyFont="1" applyFill="1" applyAlignment="1">
      <alignment vertical="center"/>
    </xf>
    <xf numFmtId="191" fontId="152" fillId="0" borderId="0" xfId="79" applyNumberFormat="1" applyFont="1" applyFill="1" applyAlignment="1">
      <alignment horizontal="right" vertical="center"/>
    </xf>
    <xf numFmtId="170" fontId="152" fillId="0" borderId="0" xfId="2" applyNumberFormat="1" applyFont="1" applyFill="1" applyAlignment="1">
      <alignment vertical="center"/>
    </xf>
    <xf numFmtId="170" fontId="152" fillId="0" borderId="0" xfId="1" applyNumberFormat="1" applyFont="1" applyFill="1" applyAlignment="1">
      <alignment vertical="center"/>
    </xf>
    <xf numFmtId="0" fontId="152" fillId="0" borderId="0" xfId="43917" applyFont="1"/>
    <xf numFmtId="37" fontId="152" fillId="0" borderId="0" xfId="43920" applyNumberFormat="1" applyFont="1"/>
    <xf numFmtId="43" fontId="152" fillId="0" borderId="0" xfId="43920" applyFont="1"/>
    <xf numFmtId="9" fontId="152" fillId="0" borderId="0" xfId="2" applyFont="1" applyFill="1" applyAlignment="1">
      <alignment vertical="center"/>
    </xf>
    <xf numFmtId="0" fontId="152" fillId="0" borderId="0" xfId="0" applyFont="1" applyFill="1"/>
    <xf numFmtId="0" fontId="152" fillId="0" borderId="0" xfId="79" applyFont="1" applyFill="1" applyAlignment="1">
      <alignment horizontal="left" vertical="center"/>
    </xf>
    <xf numFmtId="190" fontId="152" fillId="0" borderId="0" xfId="79" applyNumberFormat="1" applyFont="1" applyFill="1" applyAlignment="1">
      <alignment horizontal="right" vertical="center"/>
    </xf>
    <xf numFmtId="4" fontId="152" fillId="0" borderId="0" xfId="79" applyNumberFormat="1" applyFont="1" applyFill="1" applyAlignment="1">
      <alignment horizontal="right" vertical="center"/>
    </xf>
    <xf numFmtId="0" fontId="152" fillId="0" borderId="0" xfId="35073" applyFont="1" applyFill="1" applyBorder="1" applyAlignment="1">
      <alignment horizontal="center" vertical="center"/>
    </xf>
    <xf numFmtId="43" fontId="152" fillId="0" borderId="0" xfId="1" applyFont="1" applyFill="1" applyBorder="1" applyAlignment="1">
      <alignment vertical="center"/>
    </xf>
    <xf numFmtId="169" fontId="152" fillId="0" borderId="0" xfId="0" applyNumberFormat="1" applyFont="1" applyFill="1" applyAlignment="1">
      <alignment vertical="center"/>
    </xf>
    <xf numFmtId="176" fontId="152" fillId="0" borderId="0" xfId="0" applyNumberFormat="1" applyFont="1" applyFill="1" applyBorder="1" applyAlignment="1">
      <alignment vertical="center"/>
    </xf>
    <xf numFmtId="169" fontId="152" fillId="0" borderId="1" xfId="0" applyNumberFormat="1" applyFont="1" applyFill="1" applyBorder="1" applyAlignment="1">
      <alignment vertical="center"/>
    </xf>
    <xf numFmtId="43" fontId="152" fillId="0" borderId="1" xfId="1" applyFont="1" applyFill="1" applyBorder="1" applyAlignment="1">
      <alignment vertical="center"/>
    </xf>
    <xf numFmtId="169" fontId="152" fillId="0" borderId="1" xfId="0" applyNumberFormat="1" applyFont="1" applyFill="1" applyBorder="1" applyAlignment="1">
      <alignment horizontal="center" vertical="center" wrapText="1"/>
    </xf>
    <xf numFmtId="170" fontId="152" fillId="0" borderId="0" xfId="2" applyNumberFormat="1" applyFont="1" applyFill="1" applyAlignment="1">
      <alignment horizontal="center" vertical="center" wrapText="1"/>
    </xf>
    <xf numFmtId="43" fontId="152" fillId="0" borderId="1" xfId="1" applyFont="1" applyFill="1" applyBorder="1" applyAlignment="1">
      <alignment horizontal="center" vertical="center" wrapText="1"/>
    </xf>
    <xf numFmtId="43" fontId="152" fillId="0" borderId="0" xfId="1" applyFont="1" applyFill="1"/>
    <xf numFmtId="0" fontId="152" fillId="0" borderId="0" xfId="4454" applyFont="1" applyFill="1" applyBorder="1" applyAlignment="1">
      <alignment horizontal="center"/>
    </xf>
    <xf numFmtId="0" fontId="215" fillId="2" borderId="0" xfId="28" applyFont="1" applyFill="1" applyBorder="1" applyAlignment="1">
      <alignment horizontal="center" vertical="center" wrapText="1"/>
    </xf>
    <xf numFmtId="0" fontId="199" fillId="2" borderId="0" xfId="28" applyFont="1" applyFill="1" applyBorder="1" applyAlignment="1">
      <alignment horizontal="center" vertical="center"/>
    </xf>
    <xf numFmtId="43" fontId="199" fillId="2" borderId="0" xfId="17580" applyFont="1" applyFill="1" applyBorder="1" applyAlignment="1">
      <alignment horizontal="center" vertical="center"/>
    </xf>
    <xf numFmtId="0" fontId="199" fillId="2" borderId="0" xfId="28" applyFont="1" applyFill="1" applyBorder="1" applyAlignment="1">
      <alignment horizontal="center" vertical="center" wrapText="1"/>
    </xf>
    <xf numFmtId="1" fontId="151" fillId="0" borderId="0" xfId="28" applyNumberFormat="1" applyFont="1" applyFill="1" applyBorder="1" applyAlignment="1">
      <alignment horizontal="center" vertical="center" wrapText="1"/>
    </xf>
    <xf numFmtId="8" fontId="151" fillId="0" borderId="0" xfId="28" applyNumberFormat="1" applyFont="1" applyFill="1" applyBorder="1" applyAlignment="1">
      <alignment horizontal="center" vertical="center" wrapText="1"/>
    </xf>
    <xf numFmtId="0" fontId="151" fillId="2" borderId="0" xfId="28" applyFont="1" applyFill="1" applyBorder="1" applyAlignment="1">
      <alignment horizontal="center" vertical="center" wrapText="1"/>
    </xf>
    <xf numFmtId="1" fontId="151" fillId="2" borderId="0" xfId="28" applyNumberFormat="1" applyFont="1" applyFill="1" applyBorder="1" applyAlignment="1">
      <alignment horizontal="center" vertical="center" wrapText="1"/>
    </xf>
    <xf numFmtId="197" fontId="151" fillId="2" borderId="0" xfId="28" applyNumberFormat="1" applyFont="1" applyFill="1" applyBorder="1" applyAlignment="1">
      <alignment horizontal="center" vertical="center" wrapText="1"/>
    </xf>
    <xf numFmtId="0" fontId="152" fillId="0" borderId="0" xfId="0" applyFont="1" applyFill="1" applyBorder="1" applyAlignment="1">
      <alignment horizontal="left" vertical="center" wrapText="1"/>
    </xf>
    <xf numFmtId="0" fontId="152" fillId="0" borderId="0" xfId="35074" applyFont="1" applyFill="1" applyAlignment="1">
      <alignment vertical="center"/>
    </xf>
    <xf numFmtId="0" fontId="191" fillId="0" borderId="1" xfId="35074" applyFont="1" applyFill="1" applyBorder="1" applyAlignment="1">
      <alignment vertical="center"/>
    </xf>
    <xf numFmtId="0" fontId="191" fillId="0" borderId="1" xfId="0" applyFont="1" applyFill="1" applyBorder="1" applyAlignment="1">
      <alignment horizontal="center" vertical="center"/>
    </xf>
    <xf numFmtId="0" fontId="152" fillId="0" borderId="1" xfId="35074" applyFont="1" applyFill="1" applyBorder="1" applyAlignment="1">
      <alignment vertical="center"/>
    </xf>
    <xf numFmtId="167" fontId="152" fillId="0" borderId="1" xfId="1" applyNumberFormat="1" applyFont="1" applyFill="1" applyBorder="1" applyAlignment="1">
      <alignment horizontal="center" vertical="center"/>
    </xf>
    <xf numFmtId="174" fontId="191" fillId="0" borderId="1" xfId="0" applyNumberFormat="1" applyFont="1" applyFill="1" applyBorder="1" applyAlignment="1">
      <alignment horizontal="centerContinuous" vertical="center"/>
    </xf>
    <xf numFmtId="167" fontId="191" fillId="0" borderId="1" xfId="1" applyNumberFormat="1" applyFont="1" applyFill="1" applyBorder="1" applyAlignment="1">
      <alignment horizontal="center" vertical="center"/>
    </xf>
    <xf numFmtId="172" fontId="152" fillId="0" borderId="0" xfId="0" applyNumberFormat="1" applyFont="1" applyFill="1" applyAlignment="1">
      <alignment vertical="center"/>
    </xf>
    <xf numFmtId="44" fontId="152" fillId="0" borderId="0" xfId="0" applyNumberFormat="1" applyFont="1" applyFill="1" applyAlignment="1">
      <alignment vertical="center"/>
    </xf>
    <xf numFmtId="0" fontId="152" fillId="0" borderId="0" xfId="0" applyFont="1" applyFill="1" applyAlignment="1">
      <alignment horizontal="right" vertical="center"/>
    </xf>
    <xf numFmtId="0" fontId="152" fillId="0" borderId="0" xfId="35075" applyFont="1" applyFill="1" applyBorder="1" applyAlignment="1">
      <alignment vertical="center" wrapText="1"/>
    </xf>
    <xf numFmtId="0" fontId="152" fillId="0" borderId="0" xfId="35075" applyFont="1" applyFill="1" applyBorder="1" applyAlignment="1">
      <alignment horizontal="right" vertical="center" wrapText="1"/>
    </xf>
    <xf numFmtId="168" fontId="152" fillId="0" borderId="0" xfId="35075" applyNumberFormat="1" applyFont="1" applyFill="1" applyBorder="1" applyAlignment="1">
      <alignment horizontal="right" vertical="center" wrapText="1"/>
    </xf>
    <xf numFmtId="174" fontId="152" fillId="0" borderId="0" xfId="0" applyNumberFormat="1" applyFont="1" applyFill="1" applyBorder="1" applyAlignment="1">
      <alignment horizontal="center" vertical="center"/>
    </xf>
    <xf numFmtId="176" fontId="152" fillId="0" borderId="0" xfId="0" applyNumberFormat="1" applyFont="1" applyFill="1" applyBorder="1" applyAlignment="1">
      <alignment horizontal="center" vertical="center" wrapText="1"/>
    </xf>
    <xf numFmtId="169" fontId="152" fillId="0" borderId="0" xfId="0" applyNumberFormat="1" applyFont="1" applyFill="1" applyBorder="1" applyAlignment="1">
      <alignment horizontal="center" vertical="center" wrapText="1"/>
    </xf>
    <xf numFmtId="0" fontId="191" fillId="0" borderId="0" xfId="0" applyFont="1" applyFill="1" applyBorder="1" applyAlignment="1">
      <alignment horizontal="center" vertical="center"/>
    </xf>
    <xf numFmtId="0" fontId="191" fillId="0" borderId="0" xfId="0" applyFont="1" applyFill="1" applyBorder="1" applyAlignment="1">
      <alignment horizontal="right" vertical="center"/>
    </xf>
    <xf numFmtId="169" fontId="152" fillId="0" borderId="0" xfId="0" applyNumberFormat="1" applyFont="1" applyFill="1" applyBorder="1" applyAlignment="1">
      <alignment vertical="center"/>
    </xf>
    <xf numFmtId="167" fontId="191" fillId="0" borderId="0" xfId="1" applyNumberFormat="1" applyFont="1" applyFill="1" applyBorder="1" applyAlignment="1">
      <alignment vertical="center"/>
    </xf>
    <xf numFmtId="43" fontId="191" fillId="0" borderId="0" xfId="1" applyFont="1" applyFill="1" applyBorder="1" applyAlignment="1">
      <alignment vertical="center"/>
    </xf>
    <xf numFmtId="43" fontId="152" fillId="0" borderId="0" xfId="35077" applyFont="1" applyFill="1"/>
    <xf numFmtId="0" fontId="191" fillId="0" borderId="2" xfId="0" applyFont="1" applyFill="1" applyBorder="1" applyAlignment="1">
      <alignment horizontal="center" vertical="center" wrapText="1"/>
    </xf>
    <xf numFmtId="0" fontId="191" fillId="0" borderId="20" xfId="79" applyFont="1" applyFill="1" applyBorder="1" applyAlignment="1">
      <alignment horizontal="center" vertical="center" wrapText="1"/>
    </xf>
    <xf numFmtId="49" fontId="152" fillId="0" borderId="1" xfId="0" applyNumberFormat="1" applyFont="1" applyFill="1" applyBorder="1" applyAlignment="1">
      <alignment vertical="center" wrapText="1"/>
    </xf>
    <xf numFmtId="174" fontId="191" fillId="0" borderId="20" xfId="0" applyNumberFormat="1" applyFont="1" applyFill="1" applyBorder="1" applyAlignment="1">
      <alignment vertical="center" wrapText="1"/>
    </xf>
    <xf numFmtId="176" fontId="191" fillId="0" borderId="32" xfId="0" applyNumberFormat="1" applyFont="1" applyFill="1" applyBorder="1" applyAlignment="1">
      <alignment horizontal="center" vertical="center" wrapText="1"/>
    </xf>
    <xf numFmtId="0" fontId="191" fillId="0" borderId="33" xfId="0" applyFont="1" applyFill="1" applyBorder="1" applyAlignment="1">
      <alignment horizontal="center" vertical="center" wrapText="1"/>
    </xf>
    <xf numFmtId="167" fontId="191" fillId="0" borderId="0" xfId="1" applyNumberFormat="1" applyFont="1" applyFill="1" applyBorder="1" applyAlignment="1">
      <alignment horizontal="center" vertical="center"/>
    </xf>
    <xf numFmtId="174" fontId="191" fillId="0" borderId="0" xfId="0" applyNumberFormat="1" applyFont="1" applyFill="1" applyBorder="1" applyAlignment="1">
      <alignment vertical="center" wrapText="1"/>
    </xf>
    <xf numFmtId="0" fontId="152" fillId="0" borderId="0" xfId="35076" applyFont="1" applyFill="1"/>
    <xf numFmtId="43" fontId="152" fillId="0" borderId="0" xfId="7" applyFont="1" applyFill="1" applyAlignment="1">
      <alignment vertical="center"/>
    </xf>
    <xf numFmtId="0" fontId="191" fillId="0" borderId="20" xfId="0" applyFont="1" applyFill="1" applyBorder="1" applyAlignment="1">
      <alignment horizontal="center" vertical="center" wrapText="1"/>
    </xf>
    <xf numFmtId="202" fontId="152" fillId="0" borderId="0" xfId="0" applyNumberFormat="1" applyFont="1" applyFill="1" applyBorder="1" applyAlignment="1">
      <alignment horizontal="center" vertical="center"/>
    </xf>
    <xf numFmtId="43" fontId="152" fillId="0" borderId="0" xfId="35077" applyFont="1" applyFill="1" applyAlignment="1">
      <alignment horizontal="center"/>
    </xf>
    <xf numFmtId="0" fontId="191" fillId="0" borderId="20" xfId="0" applyFont="1" applyFill="1" applyBorder="1" applyAlignment="1">
      <alignment horizontal="center" vertical="center"/>
    </xf>
    <xf numFmtId="196" fontId="191" fillId="0" borderId="20" xfId="7" applyNumberFormat="1" applyFont="1" applyFill="1" applyBorder="1" applyAlignment="1">
      <alignment horizontal="center" vertical="center" wrapText="1"/>
    </xf>
    <xf numFmtId="43" fontId="152" fillId="0" borderId="0" xfId="1" applyFont="1" applyFill="1" applyBorder="1" applyAlignment="1">
      <alignment vertical="center" wrapText="1"/>
    </xf>
    <xf numFmtId="43" fontId="152" fillId="0" borderId="0" xfId="1" applyFont="1" applyFill="1" applyBorder="1" applyAlignment="1">
      <alignment horizontal="right" vertical="center" wrapText="1"/>
    </xf>
    <xf numFmtId="0" fontId="152" fillId="0" borderId="0" xfId="4" applyFont="1" applyFill="1" applyBorder="1" applyAlignment="1">
      <alignment horizontal="right" vertical="center" wrapText="1"/>
    </xf>
    <xf numFmtId="0" fontId="152" fillId="0" borderId="8" xfId="35078" applyFont="1" applyFill="1" applyBorder="1" applyAlignment="1">
      <alignment horizontal="center"/>
    </xf>
    <xf numFmtId="0" fontId="152" fillId="0" borderId="0" xfId="35079" applyFont="1" applyFill="1" applyBorder="1" applyAlignment="1">
      <alignment horizontal="right" vertical="center" wrapText="1"/>
    </xf>
    <xf numFmtId="43" fontId="152" fillId="0" borderId="0" xfId="0" applyNumberFormat="1" applyFont="1" applyFill="1" applyAlignment="1">
      <alignment vertical="center"/>
    </xf>
    <xf numFmtId="0" fontId="152" fillId="0" borderId="0" xfId="35080" applyFont="1" applyFill="1" applyBorder="1" applyAlignment="1">
      <alignment vertical="center"/>
    </xf>
    <xf numFmtId="0" fontId="152" fillId="0" borderId="0" xfId="35080" applyFont="1" applyFill="1" applyBorder="1" applyAlignment="1">
      <alignment horizontal="center" vertical="center"/>
    </xf>
    <xf numFmtId="0" fontId="152" fillId="0" borderId="0" xfId="35080" applyFont="1" applyFill="1" applyBorder="1" applyAlignment="1">
      <alignment vertical="center" wrapText="1"/>
    </xf>
    <xf numFmtId="0" fontId="152" fillId="0" borderId="0" xfId="35080" applyFont="1" applyFill="1" applyBorder="1" applyAlignment="1">
      <alignment horizontal="right" vertical="center" wrapText="1"/>
    </xf>
    <xf numFmtId="0" fontId="152" fillId="0" borderId="0" xfId="0" applyFont="1" applyFill="1" applyAlignment="1">
      <alignment vertical="center" wrapText="1"/>
    </xf>
    <xf numFmtId="176" fontId="152" fillId="0" borderId="0" xfId="35080" applyNumberFormat="1" applyFont="1" applyFill="1" applyBorder="1" applyAlignment="1">
      <alignment vertical="center"/>
    </xf>
    <xf numFmtId="193" fontId="152" fillId="0" borderId="0" xfId="35080" applyNumberFormat="1" applyFont="1" applyFill="1" applyAlignment="1">
      <alignment vertical="center"/>
    </xf>
    <xf numFmtId="169" fontId="152" fillId="0" borderId="0" xfId="35080" applyNumberFormat="1" applyFont="1" applyFill="1" applyAlignment="1">
      <alignment vertical="center"/>
    </xf>
    <xf numFmtId="0" fontId="152" fillId="0" borderId="0" xfId="35080" applyFont="1" applyFill="1" applyAlignment="1">
      <alignment vertical="center"/>
    </xf>
    <xf numFmtId="176" fontId="152" fillId="0" borderId="0" xfId="35080" applyNumberFormat="1" applyFont="1" applyFill="1" applyBorder="1" applyAlignment="1">
      <alignment horizontal="center" vertical="center" wrapText="1"/>
    </xf>
    <xf numFmtId="193" fontId="152" fillId="0" borderId="0" xfId="35080" applyNumberFormat="1" applyFont="1" applyFill="1" applyAlignment="1">
      <alignment horizontal="center" vertical="center" wrapText="1"/>
    </xf>
    <xf numFmtId="169" fontId="152" fillId="0" borderId="0" xfId="35080" applyNumberFormat="1" applyFont="1" applyFill="1" applyAlignment="1">
      <alignment horizontal="center" vertical="center" wrapText="1"/>
    </xf>
    <xf numFmtId="0" fontId="152" fillId="0" borderId="0" xfId="35080" applyFont="1" applyFill="1" applyAlignment="1">
      <alignment horizontal="center" vertical="center" wrapText="1"/>
    </xf>
    <xf numFmtId="0" fontId="152" fillId="0" borderId="0" xfId="0" applyFont="1" applyFill="1" applyBorder="1" applyAlignment="1">
      <alignment horizontal="center" vertical="center" wrapText="1"/>
    </xf>
    <xf numFmtId="172" fontId="191" fillId="0" borderId="0" xfId="0" applyNumberFormat="1" applyFont="1" applyFill="1" applyBorder="1" applyAlignment="1">
      <alignment vertical="center"/>
    </xf>
    <xf numFmtId="172" fontId="152" fillId="0" borderId="0" xfId="0" applyNumberFormat="1" applyFont="1" applyFill="1" applyBorder="1" applyAlignment="1">
      <alignment vertical="center"/>
    </xf>
    <xf numFmtId="0" fontId="152" fillId="0" borderId="0" xfId="5" applyFont="1" applyFill="1" applyBorder="1" applyAlignment="1">
      <alignment horizontal="right" vertical="center" wrapText="1"/>
    </xf>
    <xf numFmtId="0" fontId="191" fillId="0" borderId="0" xfId="0" applyFont="1" applyFill="1" applyBorder="1" applyAlignment="1">
      <alignment horizontal="left" vertical="center"/>
    </xf>
    <xf numFmtId="169" fontId="191" fillId="0" borderId="0" xfId="0" applyNumberFormat="1" applyFont="1" applyFill="1" applyBorder="1" applyAlignment="1">
      <alignment vertical="center"/>
    </xf>
    <xf numFmtId="175" fontId="191" fillId="0" borderId="0" xfId="0" applyNumberFormat="1" applyFont="1" applyFill="1" applyBorder="1" applyAlignment="1">
      <alignment vertical="center"/>
    </xf>
    <xf numFmtId="0" fontId="191" fillId="0" borderId="0" xfId="0" applyFont="1" applyFill="1" applyAlignment="1">
      <alignment vertical="center"/>
    </xf>
    <xf numFmtId="4" fontId="152" fillId="0" borderId="0" xfId="0" applyNumberFormat="1" applyFont="1" applyFill="1" applyBorder="1" applyAlignment="1">
      <alignment vertical="center"/>
    </xf>
    <xf numFmtId="4" fontId="152" fillId="0" borderId="0" xfId="0" applyNumberFormat="1" applyFont="1" applyFill="1" applyBorder="1" applyAlignment="1">
      <alignment vertical="center" wrapText="1"/>
    </xf>
    <xf numFmtId="0" fontId="191" fillId="0" borderId="0" xfId="14" applyFont="1" applyFill="1" applyBorder="1" applyAlignment="1">
      <alignment horizontal="right" vertical="center" wrapText="1"/>
    </xf>
    <xf numFmtId="4" fontId="191" fillId="0" borderId="0" xfId="0" applyNumberFormat="1" applyFont="1" applyFill="1" applyBorder="1" applyAlignment="1">
      <alignment vertical="center"/>
    </xf>
    <xf numFmtId="43" fontId="153" fillId="0" borderId="35" xfId="1" applyFont="1" applyFill="1" applyBorder="1" applyAlignment="1">
      <alignment horizontal="right" wrapText="1"/>
    </xf>
    <xf numFmtId="0" fontId="153" fillId="0" borderId="35" xfId="43924" applyFont="1" applyFill="1" applyBorder="1" applyAlignment="1">
      <alignment wrapText="1"/>
    </xf>
    <xf numFmtId="0" fontId="153" fillId="0" borderId="35" xfId="43931" applyFont="1" applyFill="1" applyBorder="1" applyAlignment="1">
      <alignment horizontal="right" wrapText="1"/>
    </xf>
    <xf numFmtId="0" fontId="153" fillId="0" borderId="23" xfId="35104" applyFont="1" applyFill="1" applyBorder="1" applyAlignment="1">
      <alignment wrapText="1"/>
    </xf>
    <xf numFmtId="0" fontId="153" fillId="0" borderId="23" xfId="35104" applyFont="1" applyFill="1" applyBorder="1" applyAlignment="1">
      <alignment horizontal="right" wrapText="1"/>
    </xf>
    <xf numFmtId="43" fontId="153" fillId="0" borderId="23" xfId="1" applyFont="1" applyFill="1" applyBorder="1" applyAlignment="1">
      <alignment horizontal="right" wrapText="1"/>
    </xf>
    <xf numFmtId="176" fontId="152" fillId="0" borderId="1" xfId="35092" applyNumberFormat="1" applyFont="1" applyFill="1" applyBorder="1" applyAlignment="1">
      <alignment vertical="center"/>
    </xf>
    <xf numFmtId="169" fontId="152" fillId="0" borderId="1" xfId="35092" applyNumberFormat="1" applyFont="1" applyFill="1" applyBorder="1" applyAlignment="1">
      <alignment vertical="center"/>
    </xf>
    <xf numFmtId="193" fontId="152" fillId="0" borderId="1" xfId="35092" applyNumberFormat="1" applyFont="1" applyFill="1" applyBorder="1" applyAlignment="1">
      <alignment vertical="center"/>
    </xf>
    <xf numFmtId="0" fontId="152" fillId="0" borderId="44" xfId="35068" applyFont="1" applyFill="1" applyBorder="1" applyAlignment="1">
      <alignment horizontal="center"/>
    </xf>
    <xf numFmtId="0" fontId="152" fillId="0" borderId="1" xfId="35070" applyFont="1" applyFill="1" applyBorder="1" applyAlignment="1">
      <alignment vertical="center" wrapText="1"/>
    </xf>
    <xf numFmtId="0" fontId="152" fillId="0" borderId="1" xfId="35071" applyNumberFormat="1" applyFont="1" applyFill="1" applyBorder="1" applyAlignment="1">
      <alignment vertical="center"/>
    </xf>
    <xf numFmtId="43" fontId="152" fillId="0" borderId="45" xfId="1" applyFont="1" applyFill="1" applyBorder="1" applyAlignment="1">
      <alignment horizontal="right" vertical="center" wrapText="1"/>
    </xf>
    <xf numFmtId="0" fontId="189" fillId="0" borderId="0" xfId="6" applyFont="1" applyFill="1" applyAlignment="1">
      <alignment vertical="center"/>
    </xf>
    <xf numFmtId="0" fontId="152" fillId="0" borderId="1" xfId="14" applyFont="1" applyFill="1" applyBorder="1" applyAlignment="1">
      <alignment horizontal="center" vertical="center"/>
    </xf>
    <xf numFmtId="0" fontId="153" fillId="0" borderId="1" xfId="35134" applyFont="1" applyFill="1" applyBorder="1" applyAlignment="1">
      <alignment vertical="center" wrapText="1"/>
    </xf>
    <xf numFmtId="0" fontId="152" fillId="0" borderId="1" xfId="14" applyFont="1" applyFill="1" applyBorder="1" applyAlignment="1">
      <alignment horizontal="center" vertical="center" wrapText="1"/>
    </xf>
    <xf numFmtId="0" fontId="152" fillId="0" borderId="1" xfId="35072" applyFont="1" applyFill="1" applyBorder="1"/>
    <xf numFmtId="43" fontId="152" fillId="0" borderId="1" xfId="35072" applyNumberFormat="1" applyFont="1" applyFill="1" applyBorder="1"/>
    <xf numFmtId="0" fontId="153" fillId="0" borderId="1" xfId="35134" applyFont="1" applyFill="1" applyBorder="1" applyAlignment="1">
      <alignment horizontal="center" vertical="center" wrapText="1"/>
    </xf>
    <xf numFmtId="43" fontId="153" fillId="0" borderId="1" xfId="1" applyFont="1" applyFill="1" applyBorder="1" applyAlignment="1">
      <alignment horizontal="center" vertical="center" wrapText="1"/>
    </xf>
    <xf numFmtId="0" fontId="152" fillId="0" borderId="1" xfId="35072" applyFont="1" applyFill="1" applyBorder="1" applyAlignment="1">
      <alignment horizontal="center"/>
    </xf>
    <xf numFmtId="0" fontId="152" fillId="0" borderId="1" xfId="4348" applyFont="1" applyFill="1" applyBorder="1" applyAlignment="1">
      <alignment horizontal="center"/>
    </xf>
    <xf numFmtId="0" fontId="152" fillId="0" borderId="1" xfId="0" applyFont="1" applyFill="1" applyBorder="1"/>
    <xf numFmtId="43" fontId="152" fillId="0" borderId="1" xfId="1" applyFont="1" applyFill="1" applyBorder="1"/>
    <xf numFmtId="0" fontId="152" fillId="0" borderId="1" xfId="4348" applyFont="1" applyFill="1" applyBorder="1" applyAlignment="1">
      <alignment horizontal="center" wrapText="1"/>
    </xf>
    <xf numFmtId="49" fontId="157" fillId="0" borderId="0" xfId="0" applyNumberFormat="1" applyFont="1" applyFill="1" applyAlignment="1">
      <alignment horizontal="left" vertical="center"/>
    </xf>
    <xf numFmtId="43" fontId="157" fillId="0" borderId="0" xfId="1" applyFont="1" applyFill="1" applyAlignment="1">
      <alignment horizontal="left" vertical="center"/>
    </xf>
    <xf numFmtId="43" fontId="152" fillId="0" borderId="0" xfId="1" applyFont="1" applyFill="1" applyBorder="1" applyAlignment="1">
      <alignment horizontal="left" vertical="center"/>
    </xf>
    <xf numFmtId="0" fontId="152" fillId="0" borderId="0" xfId="0" applyFont="1" applyFill="1" applyAlignment="1">
      <alignment horizontal="left"/>
    </xf>
    <xf numFmtId="0" fontId="152" fillId="0" borderId="0" xfId="0" applyFont="1" applyFill="1" applyAlignment="1">
      <alignment horizontal="left" vertical="center"/>
    </xf>
    <xf numFmtId="49" fontId="157" fillId="0" borderId="0" xfId="0" applyNumberFormat="1" applyFont="1" applyFill="1" applyAlignment="1">
      <alignment horizontal="left"/>
    </xf>
    <xf numFmtId="0" fontId="189" fillId="0" borderId="0" xfId="6" applyFont="1" applyFill="1" applyBorder="1" applyAlignment="1">
      <alignment horizontal="left" wrapText="1"/>
    </xf>
    <xf numFmtId="0" fontId="157" fillId="0" borderId="0" xfId="0" applyFont="1" applyFill="1" applyAlignment="1">
      <alignment horizontal="left"/>
    </xf>
    <xf numFmtId="43" fontId="157" fillId="0" borderId="0" xfId="1" applyFont="1" applyFill="1" applyAlignment="1">
      <alignment horizontal="left"/>
    </xf>
    <xf numFmtId="43" fontId="152" fillId="0" borderId="0" xfId="1" applyFont="1" applyFill="1" applyBorder="1" applyAlignment="1">
      <alignment horizontal="left"/>
    </xf>
    <xf numFmtId="0" fontId="189" fillId="0" borderId="0" xfId="6" applyFont="1" applyFill="1" applyBorder="1" applyAlignment="1">
      <alignment wrapText="1"/>
    </xf>
    <xf numFmtId="43" fontId="152" fillId="0" borderId="0" xfId="1" applyFont="1" applyFill="1" applyAlignment="1">
      <alignment horizontal="left" vertical="center"/>
    </xf>
    <xf numFmtId="43" fontId="152" fillId="0" borderId="1" xfId="1" applyFont="1" applyFill="1" applyBorder="1" applyAlignment="1">
      <alignment horizontal="center" wrapText="1"/>
    </xf>
    <xf numFmtId="169" fontId="152" fillId="0" borderId="1" xfId="0" applyNumberFormat="1" applyFont="1" applyFill="1" applyBorder="1" applyAlignment="1">
      <alignment horizontal="center" vertical="center"/>
    </xf>
    <xf numFmtId="169" fontId="152" fillId="0" borderId="1" xfId="0" applyNumberFormat="1" applyFont="1" applyFill="1" applyBorder="1" applyAlignment="1">
      <alignment horizontal="center"/>
    </xf>
    <xf numFmtId="176" fontId="152" fillId="0" borderId="1" xfId="0" applyNumberFormat="1" applyFont="1" applyFill="1" applyBorder="1" applyAlignment="1">
      <alignment horizontal="center"/>
    </xf>
    <xf numFmtId="43" fontId="152" fillId="0" borderId="1" xfId="1" applyFont="1" applyFill="1" applyBorder="1" applyAlignment="1">
      <alignment horizontal="center"/>
    </xf>
    <xf numFmtId="169" fontId="152" fillId="0" borderId="1" xfId="0" applyNumberFormat="1" applyFont="1" applyFill="1" applyBorder="1" applyAlignment="1">
      <alignment horizontal="center" wrapText="1"/>
    </xf>
    <xf numFmtId="176" fontId="152" fillId="0" borderId="1" xfId="0" applyNumberFormat="1" applyFont="1" applyFill="1" applyBorder="1" applyAlignment="1">
      <alignment horizontal="center" wrapText="1"/>
    </xf>
    <xf numFmtId="169" fontId="216" fillId="0" borderId="1" xfId="0" applyNumberFormat="1" applyFont="1" applyFill="1" applyBorder="1" applyAlignment="1">
      <alignment horizontal="center" vertical="center" wrapText="1"/>
    </xf>
    <xf numFmtId="176" fontId="216" fillId="0" borderId="1" xfId="0" applyNumberFormat="1" applyFont="1" applyFill="1" applyBorder="1" applyAlignment="1">
      <alignment horizontal="center" vertical="center" wrapText="1"/>
    </xf>
    <xf numFmtId="43" fontId="216" fillId="0" borderId="1" xfId="1" applyFont="1" applyFill="1" applyBorder="1" applyAlignment="1">
      <alignment horizontal="center" vertical="center" wrapText="1"/>
    </xf>
    <xf numFmtId="0" fontId="151" fillId="0" borderId="1" xfId="0" applyNumberFormat="1" applyFont="1" applyBorder="1" applyAlignment="1">
      <alignment horizontal="center" vertical="center"/>
    </xf>
    <xf numFmtId="43" fontId="151" fillId="0" borderId="1" xfId="0" applyNumberFormat="1" applyFont="1" applyBorder="1" applyAlignment="1">
      <alignment horizontal="center" vertical="center"/>
    </xf>
    <xf numFmtId="0" fontId="152" fillId="0" borderId="1" xfId="0" applyFont="1" applyFill="1" applyBorder="1" applyAlignment="1">
      <alignment horizontal="center" vertical="center" wrapText="1"/>
    </xf>
    <xf numFmtId="0" fontId="217" fillId="31" borderId="1" xfId="0" applyFont="1" applyFill="1" applyBorder="1" applyAlignment="1">
      <alignment horizontal="center" vertical="center" wrapText="1"/>
    </xf>
    <xf numFmtId="0" fontId="165" fillId="30" borderId="1" xfId="0" applyFont="1" applyFill="1" applyBorder="1" applyAlignment="1">
      <alignment horizontal="center" vertical="center"/>
    </xf>
    <xf numFmtId="43" fontId="165" fillId="30" borderId="1" xfId="1" applyFont="1" applyFill="1" applyBorder="1" applyAlignment="1">
      <alignment horizontal="center" vertical="center"/>
    </xf>
    <xf numFmtId="0" fontId="165" fillId="30" borderId="1" xfId="0" applyFont="1" applyFill="1" applyBorder="1" applyAlignment="1">
      <alignment horizontal="center" vertical="center" wrapText="1"/>
    </xf>
    <xf numFmtId="0" fontId="165" fillId="0" borderId="3" xfId="79" applyFont="1" applyFill="1" applyBorder="1" applyAlignment="1">
      <alignment horizontal="center" vertical="center"/>
    </xf>
    <xf numFmtId="0" fontId="218" fillId="0" borderId="35" xfId="43942" applyFont="1" applyFill="1" applyBorder="1" applyAlignment="1">
      <alignment wrapText="1"/>
    </xf>
    <xf numFmtId="43" fontId="157" fillId="0" borderId="0" xfId="1" applyNumberFormat="1" applyFont="1" applyFill="1" applyAlignment="1">
      <alignment horizontal="centerContinuous" vertical="center"/>
    </xf>
    <xf numFmtId="43" fontId="157" fillId="0" borderId="0" xfId="1" applyNumberFormat="1" applyFont="1" applyFill="1" applyAlignment="1">
      <alignment vertical="center"/>
    </xf>
    <xf numFmtId="43" fontId="157" fillId="0" borderId="0" xfId="1" applyNumberFormat="1" applyFont="1" applyFill="1" applyAlignment="1">
      <alignment horizontal="center" vertical="center" wrapText="1"/>
    </xf>
    <xf numFmtId="43" fontId="157" fillId="0" borderId="0" xfId="1" applyNumberFormat="1" applyFont="1" applyFill="1" applyAlignment="1">
      <alignment horizontal="left"/>
    </xf>
    <xf numFmtId="43" fontId="189" fillId="0" borderId="0" xfId="1" applyNumberFormat="1" applyFont="1" applyFill="1" applyBorder="1" applyAlignment="1">
      <alignment horizontal="left" vertical="center" wrapText="1"/>
    </xf>
    <xf numFmtId="43" fontId="165" fillId="30" borderId="1" xfId="1" applyNumberFormat="1" applyFont="1" applyFill="1" applyBorder="1" applyAlignment="1">
      <alignment horizontal="center" vertical="center" wrapText="1"/>
    </xf>
    <xf numFmtId="43" fontId="157" fillId="0" borderId="0" xfId="1" applyNumberFormat="1" applyFont="1" applyFill="1" applyBorder="1" applyAlignment="1">
      <alignment vertical="center"/>
    </xf>
    <xf numFmtId="43" fontId="157" fillId="0" borderId="0" xfId="1" applyNumberFormat="1" applyFont="1" applyFill="1" applyAlignment="1">
      <alignment horizontal="left" vertical="center"/>
    </xf>
    <xf numFmtId="43" fontId="157" fillId="0" borderId="0" xfId="1" applyNumberFormat="1" applyFont="1" applyFill="1" applyAlignment="1">
      <alignment horizontal="center" vertical="center"/>
    </xf>
    <xf numFmtId="43" fontId="165" fillId="0" borderId="0" xfId="1" applyNumberFormat="1" applyFont="1" applyFill="1" applyBorder="1" applyAlignment="1">
      <alignment horizontal="center" vertical="center"/>
    </xf>
    <xf numFmtId="43" fontId="165" fillId="0" borderId="0" xfId="1" applyNumberFormat="1" applyFont="1" applyFill="1" applyAlignment="1">
      <alignment vertical="center"/>
    </xf>
    <xf numFmtId="0" fontId="220" fillId="0" borderId="0" xfId="0" applyFont="1" applyFill="1" applyAlignment="1">
      <alignment vertical="center"/>
    </xf>
    <xf numFmtId="0" fontId="158" fillId="0" borderId="0" xfId="0" applyFont="1" applyFill="1" applyAlignment="1">
      <alignment vertical="center" wrapText="1"/>
    </xf>
    <xf numFmtId="0" fontId="158" fillId="0" borderId="0" xfId="0" applyFont="1" applyFill="1" applyAlignment="1">
      <alignment vertical="center"/>
    </xf>
    <xf numFmtId="43" fontId="158" fillId="0" borderId="0" xfId="1" applyFont="1" applyFill="1" applyAlignment="1">
      <alignment vertical="center"/>
    </xf>
    <xf numFmtId="43" fontId="221" fillId="0" borderId="0" xfId="1" applyFont="1" applyFill="1" applyAlignment="1">
      <alignment vertical="center"/>
    </xf>
    <xf numFmtId="0" fontId="221" fillId="0" borderId="0" xfId="0" applyFont="1" applyFill="1" applyAlignment="1">
      <alignment vertical="center"/>
    </xf>
    <xf numFmtId="166" fontId="158" fillId="0" borderId="0" xfId="1" applyNumberFormat="1" applyFont="1" applyFill="1" applyAlignment="1">
      <alignment vertical="center"/>
    </xf>
    <xf numFmtId="0" fontId="165" fillId="0" borderId="1" xfId="0" applyFont="1" applyFill="1" applyBorder="1" applyAlignment="1">
      <alignment horizontal="center" vertical="center" wrapText="1"/>
    </xf>
    <xf numFmtId="44" fontId="156" fillId="0" borderId="1" xfId="35093" applyNumberFormat="1" applyFont="1" applyFill="1" applyBorder="1" applyAlignment="1">
      <alignment vertical="center"/>
    </xf>
    <xf numFmtId="44" fontId="160" fillId="0" borderId="1" xfId="35093" applyNumberFormat="1" applyFont="1" applyFill="1" applyBorder="1" applyAlignment="1">
      <alignment horizontal="center" vertical="center"/>
    </xf>
    <xf numFmtId="43" fontId="165" fillId="0" borderId="1" xfId="1" applyNumberFormat="1" applyFont="1" applyFill="1" applyBorder="1" applyAlignment="1">
      <alignment horizontal="center" vertical="center" wrapText="1"/>
    </xf>
    <xf numFmtId="0" fontId="191" fillId="0" borderId="3" xfId="0" applyFont="1" applyFill="1" applyBorder="1" applyAlignment="1">
      <alignment horizontal="center" vertical="center"/>
    </xf>
    <xf numFmtId="0" fontId="152" fillId="0" borderId="6" xfId="35074" applyFont="1" applyFill="1" applyBorder="1" applyAlignment="1">
      <alignment vertical="center"/>
    </xf>
    <xf numFmtId="0" fontId="218" fillId="0" borderId="35" xfId="43941" applyFont="1" applyFill="1" applyBorder="1" applyAlignment="1">
      <alignment vertical="center" wrapText="1"/>
    </xf>
    <xf numFmtId="0" fontId="153" fillId="0" borderId="35" xfId="43902" applyFont="1" applyFill="1" applyBorder="1" applyAlignment="1">
      <alignment horizontal="right" vertical="center" wrapText="1"/>
    </xf>
    <xf numFmtId="4" fontId="153" fillId="0" borderId="35" xfId="43902" applyNumberFormat="1" applyFont="1" applyFill="1" applyBorder="1" applyAlignment="1">
      <alignment horizontal="right" vertical="center" wrapText="1"/>
    </xf>
    <xf numFmtId="0" fontId="157" fillId="0" borderId="0" xfId="35069" applyFont="1" applyFill="1" applyBorder="1" applyAlignment="1">
      <alignment vertical="center" wrapText="1"/>
    </xf>
    <xf numFmtId="0" fontId="157" fillId="0" borderId="0" xfId="35069" applyFont="1" applyFill="1" applyBorder="1" applyAlignment="1">
      <alignment horizontal="right" vertical="center" wrapText="1"/>
    </xf>
    <xf numFmtId="0" fontId="152" fillId="0" borderId="23" xfId="35078" applyFont="1" applyFill="1" applyBorder="1" applyAlignment="1">
      <alignment horizontal="right" vertical="center" wrapText="1"/>
    </xf>
    <xf numFmtId="0" fontId="153" fillId="0" borderId="23" xfId="35126" applyFont="1" applyFill="1" applyBorder="1" applyAlignment="1">
      <alignment horizontal="right" vertical="center" wrapText="1"/>
    </xf>
    <xf numFmtId="0" fontId="218" fillId="28" borderId="34" xfId="43942" applyFont="1" applyFill="1" applyBorder="1" applyAlignment="1">
      <alignment horizontal="center"/>
    </xf>
    <xf numFmtId="0" fontId="224" fillId="0" borderId="35" xfId="43942" applyFont="1" applyFill="1" applyBorder="1" applyAlignment="1">
      <alignment wrapText="1"/>
    </xf>
    <xf numFmtId="0" fontId="154" fillId="28" borderId="34" xfId="43954" applyFont="1" applyFill="1" applyBorder="1" applyAlignment="1">
      <alignment horizontal="center"/>
    </xf>
    <xf numFmtId="0" fontId="154" fillId="28" borderId="34" xfId="43955" applyFont="1" applyFill="1" applyBorder="1" applyAlignment="1">
      <alignment horizontal="center"/>
    </xf>
    <xf numFmtId="0" fontId="7" fillId="0" borderId="0" xfId="43956"/>
    <xf numFmtId="0" fontId="223" fillId="0" borderId="0" xfId="43956" applyFont="1"/>
    <xf numFmtId="169" fontId="157" fillId="0" borderId="1" xfId="0" applyNumberFormat="1" applyFont="1" applyFill="1" applyBorder="1" applyAlignment="1">
      <alignment horizontal="center" vertical="center"/>
    </xf>
    <xf numFmtId="169" fontId="157" fillId="0" borderId="1" xfId="43899" applyNumberFormat="1" applyFont="1" applyFill="1" applyBorder="1" applyAlignment="1">
      <alignment horizontal="center" vertical="center"/>
    </xf>
    <xf numFmtId="0" fontId="165" fillId="0" borderId="1" xfId="79" applyFont="1" applyFill="1" applyBorder="1" applyAlignment="1">
      <alignment horizontal="center" vertical="center"/>
    </xf>
    <xf numFmtId="176" fontId="157" fillId="0" borderId="0" xfId="0" applyNumberFormat="1" applyFont="1" applyFill="1" applyAlignment="1">
      <alignment horizontal="center" vertical="center" wrapText="1"/>
    </xf>
    <xf numFmtId="2" fontId="165" fillId="0" borderId="25" xfId="0" applyNumberFormat="1" applyFont="1" applyFill="1" applyBorder="1" applyAlignment="1">
      <alignment horizontal="center" vertical="center"/>
    </xf>
    <xf numFmtId="0" fontId="226" fillId="28" borderId="34" xfId="43964" applyFont="1" applyFill="1" applyBorder="1" applyAlignment="1">
      <alignment horizontal="center"/>
    </xf>
    <xf numFmtId="0" fontId="226" fillId="0" borderId="35" xfId="43964" applyFont="1" applyFill="1" applyBorder="1" applyAlignment="1">
      <alignment wrapText="1"/>
    </xf>
    <xf numFmtId="0" fontId="226" fillId="0" borderId="35" xfId="43964" applyFont="1" applyFill="1" applyBorder="1" applyAlignment="1">
      <alignment horizontal="right" wrapText="1"/>
    </xf>
    <xf numFmtId="4" fontId="226" fillId="0" borderId="35" xfId="43964" applyNumberFormat="1" applyFont="1" applyFill="1" applyBorder="1" applyAlignment="1">
      <alignment horizontal="right" wrapText="1"/>
    </xf>
    <xf numFmtId="42" fontId="166" fillId="0" borderId="7" xfId="6" applyNumberFormat="1" applyFont="1" applyFill="1" applyBorder="1" applyAlignment="1">
      <alignment horizontal="center" vertical="center" wrapText="1"/>
    </xf>
    <xf numFmtId="42" fontId="189" fillId="0" borderId="7" xfId="6" applyNumberFormat="1" applyFont="1" applyFill="1" applyBorder="1" applyAlignment="1">
      <alignment horizontal="center" vertical="center" wrapText="1"/>
    </xf>
    <xf numFmtId="0" fontId="228" fillId="0" borderId="35" xfId="35106" applyFont="1" applyFill="1" applyBorder="1" applyAlignment="1">
      <alignment horizontal="right" wrapText="1"/>
    </xf>
    <xf numFmtId="0" fontId="228" fillId="0" borderId="35" xfId="35106" applyFont="1" applyFill="1" applyBorder="1" applyAlignment="1">
      <alignment wrapText="1"/>
    </xf>
    <xf numFmtId="43" fontId="228" fillId="0" borderId="35" xfId="1" applyFont="1" applyFill="1" applyBorder="1" applyAlignment="1">
      <alignment horizontal="right" wrapText="1"/>
    </xf>
    <xf numFmtId="0" fontId="152" fillId="0" borderId="0" xfId="0" applyFont="1" applyFill="1" applyAlignment="1">
      <alignment horizontal="center" vertical="center" wrapText="1"/>
    </xf>
    <xf numFmtId="43" fontId="0" fillId="0" borderId="0" xfId="0" applyNumberFormat="1"/>
    <xf numFmtId="0" fontId="154" fillId="0" borderId="35" xfId="35106" applyFont="1" applyFill="1" applyBorder="1" applyAlignment="1">
      <alignment wrapText="1"/>
    </xf>
    <xf numFmtId="0" fontId="154" fillId="0" borderId="35" xfId="35134" applyFont="1" applyFill="1" applyBorder="1" applyAlignment="1">
      <alignment wrapText="1"/>
    </xf>
    <xf numFmtId="0" fontId="154" fillId="0" borderId="35" xfId="35134" applyFont="1" applyFill="1" applyBorder="1" applyAlignment="1">
      <alignment horizontal="right" wrapText="1"/>
    </xf>
    <xf numFmtId="43" fontId="154" fillId="0" borderId="35" xfId="1" applyFont="1" applyFill="1" applyBorder="1" applyAlignment="1">
      <alignment horizontal="right" wrapText="1"/>
    </xf>
    <xf numFmtId="0" fontId="165" fillId="0" borderId="1" xfId="0" applyFont="1" applyFill="1" applyBorder="1" applyAlignment="1">
      <alignment horizontal="center" vertical="center" wrapText="1"/>
    </xf>
    <xf numFmtId="0" fontId="154" fillId="0" borderId="35" xfId="44000" applyFont="1" applyFill="1" applyBorder="1" applyAlignment="1">
      <alignment wrapText="1"/>
    </xf>
    <xf numFmtId="0" fontId="154" fillId="0" borderId="35" xfId="44000" applyFont="1" applyFill="1" applyBorder="1" applyAlignment="1">
      <alignment horizontal="right" wrapText="1"/>
    </xf>
    <xf numFmtId="176" fontId="158" fillId="0" borderId="1" xfId="35092" applyNumberFormat="1" applyFont="1" applyFill="1" applyBorder="1" applyAlignment="1">
      <alignment horizontal="center" vertical="center"/>
    </xf>
    <xf numFmtId="0" fontId="234" fillId="28" borderId="34" xfId="44006" applyFont="1" applyFill="1" applyBorder="1" applyAlignment="1">
      <alignment horizontal="center"/>
    </xf>
    <xf numFmtId="0" fontId="234" fillId="0" borderId="46" xfId="44006" applyFont="1" applyFill="1" applyBorder="1" applyAlignment="1">
      <alignment wrapText="1"/>
    </xf>
    <xf numFmtId="0" fontId="234" fillId="0" borderId="46" xfId="44006" applyFont="1" applyFill="1" applyBorder="1" applyAlignment="1">
      <alignment horizontal="right" wrapText="1"/>
    </xf>
    <xf numFmtId="4" fontId="234" fillId="0" borderId="46" xfId="44006" applyNumberFormat="1" applyFont="1" applyFill="1" applyBorder="1" applyAlignment="1">
      <alignment horizontal="right" wrapText="1"/>
    </xf>
    <xf numFmtId="0" fontId="154" fillId="28" borderId="34" xfId="44007" applyFont="1" applyFill="1" applyBorder="1" applyAlignment="1">
      <alignment horizontal="center"/>
    </xf>
    <xf numFmtId="0" fontId="154" fillId="0" borderId="46" xfId="44007" applyFont="1" applyFill="1" applyBorder="1" applyAlignment="1">
      <alignment wrapText="1"/>
    </xf>
    <xf numFmtId="0" fontId="154" fillId="0" borderId="46" xfId="44007" applyFont="1" applyFill="1" applyBorder="1" applyAlignment="1">
      <alignment horizontal="right" wrapText="1"/>
    </xf>
    <xf numFmtId="0" fontId="154" fillId="0" borderId="46" xfId="35106" applyFont="1" applyBorder="1" applyAlignment="1">
      <alignment horizontal="right" wrapText="1"/>
    </xf>
    <xf numFmtId="0" fontId="154" fillId="0" borderId="46" xfId="35106" applyFont="1" applyBorder="1" applyAlignment="1">
      <alignment wrapText="1"/>
    </xf>
    <xf numFmtId="0" fontId="207" fillId="0" borderId="18" xfId="35060" applyFont="1" applyBorder="1"/>
    <xf numFmtId="0" fontId="195" fillId="0" borderId="0" xfId="43970" applyFont="1" applyFill="1" applyBorder="1" applyAlignment="1">
      <alignment vertical="center"/>
    </xf>
    <xf numFmtId="0" fontId="165" fillId="0" borderId="0" xfId="0" applyFont="1" applyFill="1" applyBorder="1" applyAlignment="1">
      <alignment horizontal="center" vertical="center"/>
    </xf>
    <xf numFmtId="4" fontId="157" fillId="0" borderId="0" xfId="0" applyNumberFormat="1" applyFont="1" applyFill="1" applyBorder="1" applyAlignment="1">
      <alignment horizontal="left" vertical="center"/>
    </xf>
    <xf numFmtId="4" fontId="236" fillId="0" borderId="0" xfId="0" applyNumberFormat="1" applyFont="1" applyFill="1" applyBorder="1" applyAlignment="1">
      <alignment horizontal="center" vertical="center"/>
    </xf>
    <xf numFmtId="4" fontId="157" fillId="0" borderId="0" xfId="0" applyNumberFormat="1" applyFont="1" applyFill="1" applyBorder="1" applyAlignment="1">
      <alignment horizontal="center" vertical="center" wrapText="1"/>
    </xf>
    <xf numFmtId="0" fontId="165" fillId="0" borderId="4" xfId="0" applyFont="1" applyFill="1" applyBorder="1" applyAlignment="1">
      <alignment horizontal="center" vertical="center" wrapText="1"/>
    </xf>
    <xf numFmtId="196" fontId="165" fillId="0" borderId="4" xfId="0" applyNumberFormat="1" applyFont="1" applyFill="1" applyBorder="1" applyAlignment="1">
      <alignment horizontal="center" vertical="center"/>
    </xf>
    <xf numFmtId="43" fontId="165" fillId="0" borderId="4" xfId="1" applyNumberFormat="1" applyFont="1" applyFill="1" applyBorder="1" applyAlignment="1">
      <alignment horizontal="center" vertical="center" wrapText="1"/>
    </xf>
    <xf numFmtId="0" fontId="157" fillId="0" borderId="39" xfId="0" applyFont="1" applyFill="1" applyBorder="1" applyAlignment="1">
      <alignment horizontal="center" vertical="center" wrapText="1"/>
    </xf>
    <xf numFmtId="196" fontId="157" fillId="0" borderId="1" xfId="0" applyNumberFormat="1" applyFont="1" applyFill="1" applyBorder="1" applyAlignment="1">
      <alignment horizontal="right" vertical="center"/>
    </xf>
    <xf numFmtId="9" fontId="157" fillId="0" borderId="40" xfId="2" applyNumberFormat="1" applyFont="1" applyFill="1" applyBorder="1" applyAlignment="1">
      <alignment horizontal="center" vertical="center" wrapText="1"/>
    </xf>
    <xf numFmtId="0" fontId="157" fillId="0" borderId="38" xfId="0" applyFont="1" applyFill="1" applyBorder="1" applyAlignment="1">
      <alignment horizontal="center" vertical="center" wrapText="1"/>
    </xf>
    <xf numFmtId="196" fontId="157" fillId="0" borderId="6" xfId="0" applyNumberFormat="1" applyFont="1" applyFill="1" applyBorder="1" applyAlignment="1">
      <alignment horizontal="center" vertical="center"/>
    </xf>
    <xf numFmtId="164" fontId="157" fillId="0" borderId="6" xfId="1" applyNumberFormat="1" applyFont="1" applyFill="1" applyBorder="1" applyAlignment="1">
      <alignment horizontal="center" vertical="center"/>
    </xf>
    <xf numFmtId="164" fontId="157" fillId="0" borderId="1" xfId="1" applyNumberFormat="1" applyFont="1" applyFill="1" applyBorder="1" applyAlignment="1">
      <alignment horizontal="center" vertical="center"/>
    </xf>
    <xf numFmtId="0" fontId="157" fillId="0" borderId="41" xfId="0" applyFont="1" applyFill="1" applyBorder="1" applyAlignment="1">
      <alignment horizontal="center" vertical="center" wrapText="1"/>
    </xf>
    <xf numFmtId="196" fontId="157" fillId="0" borderId="37" xfId="0" applyNumberFormat="1" applyFont="1" applyFill="1" applyBorder="1" applyAlignment="1">
      <alignment horizontal="center" vertical="center"/>
    </xf>
    <xf numFmtId="164" fontId="157" fillId="0" borderId="37" xfId="1" applyNumberFormat="1" applyFont="1" applyFill="1" applyBorder="1" applyAlignment="1">
      <alignment horizontal="center" vertical="center"/>
    </xf>
    <xf numFmtId="196" fontId="157" fillId="0" borderId="37" xfId="0" applyNumberFormat="1" applyFont="1" applyFill="1" applyBorder="1" applyAlignment="1">
      <alignment horizontal="right" vertical="center"/>
    </xf>
    <xf numFmtId="9" fontId="157" fillId="0" borderId="42" xfId="2" applyNumberFormat="1" applyFont="1" applyFill="1" applyBorder="1" applyAlignment="1">
      <alignment horizontal="center" vertical="center" wrapText="1"/>
    </xf>
    <xf numFmtId="4" fontId="165" fillId="0" borderId="0" xfId="0" applyNumberFormat="1" applyFont="1" applyFill="1" applyBorder="1" applyAlignment="1">
      <alignment horizontal="center" vertical="center"/>
    </xf>
    <xf numFmtId="196" fontId="165" fillId="0" borderId="4" xfId="1" applyNumberFormat="1" applyFont="1" applyFill="1" applyBorder="1" applyAlignment="1">
      <alignment horizontal="center" vertical="center"/>
    </xf>
    <xf numFmtId="164" fontId="165" fillId="0" borderId="4" xfId="1" applyNumberFormat="1" applyFont="1" applyFill="1" applyBorder="1" applyAlignment="1">
      <alignment horizontal="center" vertical="center"/>
    </xf>
    <xf numFmtId="9" fontId="165" fillId="0" borderId="4" xfId="2" applyNumberFormat="1" applyFont="1" applyFill="1" applyBorder="1" applyAlignment="1">
      <alignment horizontal="center" vertical="center" wrapText="1"/>
    </xf>
    <xf numFmtId="196" fontId="165" fillId="0" borderId="4" xfId="1" applyNumberFormat="1" applyFont="1" applyFill="1" applyBorder="1" applyAlignment="1">
      <alignment horizontal="center" vertical="center" wrapText="1"/>
    </xf>
    <xf numFmtId="196" fontId="165" fillId="0" borderId="0" xfId="1" applyNumberFormat="1" applyFont="1" applyFill="1" applyBorder="1" applyAlignment="1">
      <alignment horizontal="center" vertical="center" wrapText="1"/>
    </xf>
    <xf numFmtId="180" fontId="165" fillId="0" borderId="0" xfId="1" applyNumberFormat="1" applyFont="1" applyFill="1" applyBorder="1" applyAlignment="1">
      <alignment horizontal="center" vertical="center"/>
    </xf>
    <xf numFmtId="43" fontId="165" fillId="0" borderId="0" xfId="1" applyNumberFormat="1" applyFont="1" applyFill="1" applyBorder="1" applyAlignment="1">
      <alignment horizontal="center" vertical="center" wrapText="1"/>
    </xf>
    <xf numFmtId="0" fontId="165" fillId="0" borderId="0" xfId="0" applyFont="1" applyFill="1" applyAlignment="1">
      <alignment horizontal="left" vertical="center"/>
    </xf>
    <xf numFmtId="49" fontId="191" fillId="0" borderId="1" xfId="0" applyNumberFormat="1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65" fillId="0" borderId="7" xfId="0" applyFont="1" applyFill="1" applyBorder="1" applyAlignment="1">
      <alignment horizontal="center" vertical="top" wrapText="1"/>
    </xf>
    <xf numFmtId="0" fontId="165" fillId="0" borderId="3" xfId="0" applyFont="1" applyFill="1" applyBorder="1" applyAlignment="1">
      <alignment horizontal="center" vertical="top" wrapText="1"/>
    </xf>
    <xf numFmtId="0" fontId="189" fillId="0" borderId="22" xfId="0" applyFont="1" applyFill="1" applyBorder="1" applyAlignment="1">
      <alignment horizontal="justify" vertical="center" wrapText="1"/>
    </xf>
    <xf numFmtId="0" fontId="189" fillId="0" borderId="0" xfId="0" applyFont="1" applyFill="1" applyBorder="1" applyAlignment="1">
      <alignment horizontal="justify" vertical="center" wrapText="1"/>
    </xf>
    <xf numFmtId="0" fontId="189" fillId="0" borderId="22" xfId="0" applyFont="1" applyFill="1" applyBorder="1" applyAlignment="1">
      <alignment horizontal="left" vertical="center" wrapText="1"/>
    </xf>
    <xf numFmtId="0" fontId="189" fillId="0" borderId="0" xfId="0" applyFont="1" applyFill="1" applyBorder="1" applyAlignment="1">
      <alignment horizontal="left" vertical="center" wrapText="1"/>
    </xf>
    <xf numFmtId="0" fontId="157" fillId="0" borderId="0" xfId="35080" applyFont="1" applyFill="1" applyBorder="1" applyAlignment="1">
      <alignment horizontal="center" vertical="center" wrapText="1"/>
    </xf>
    <xf numFmtId="0" fontId="152" fillId="0" borderId="0" xfId="35080" applyFont="1" applyFill="1" applyBorder="1" applyAlignment="1">
      <alignment horizontal="center" vertical="center"/>
    </xf>
    <xf numFmtId="49" fontId="165" fillId="0" borderId="1" xfId="0" applyNumberFormat="1" applyFont="1" applyFill="1" applyBorder="1" applyAlignment="1">
      <alignment horizontal="center" vertical="center" wrapText="1"/>
    </xf>
    <xf numFmtId="49" fontId="165" fillId="0" borderId="25" xfId="0" applyNumberFormat="1" applyFont="1" applyFill="1" applyBorder="1" applyAlignment="1">
      <alignment horizontal="center" vertical="center" wrapText="1"/>
    </xf>
    <xf numFmtId="49" fontId="160" fillId="0" borderId="25" xfId="0" applyNumberFormat="1" applyFont="1" applyFill="1" applyBorder="1" applyAlignment="1">
      <alignment horizontal="center" vertical="center" wrapText="1"/>
    </xf>
    <xf numFmtId="0" fontId="192" fillId="2" borderId="0" xfId="28" applyFont="1" applyFill="1" applyBorder="1" applyAlignment="1">
      <alignment horizontal="center" vertical="center" wrapText="1"/>
    </xf>
    <xf numFmtId="0" fontId="166" fillId="0" borderId="0" xfId="28" applyFont="1" applyFill="1" applyBorder="1" applyAlignment="1">
      <alignment horizontal="center" vertical="center" wrapText="1"/>
    </xf>
    <xf numFmtId="0" fontId="215" fillId="2" borderId="0" xfId="28" applyFont="1" applyFill="1" applyBorder="1" applyAlignment="1">
      <alignment horizontal="center" vertical="center" wrapText="1"/>
    </xf>
    <xf numFmtId="0" fontId="217" fillId="31" borderId="1" xfId="0" applyFont="1" applyFill="1" applyBorder="1" applyAlignment="1">
      <alignment horizontal="center" vertical="center" wrapText="1"/>
    </xf>
    <xf numFmtId="0" fontId="191" fillId="32" borderId="1" xfId="0" applyFont="1" applyFill="1" applyBorder="1" applyAlignment="1">
      <alignment horizontal="center" vertical="center"/>
    </xf>
    <xf numFmtId="17" fontId="165" fillId="4" borderId="1" xfId="0" applyNumberFormat="1" applyFont="1" applyFill="1" applyBorder="1" applyAlignment="1">
      <alignment horizontal="center" vertical="center" wrapText="1"/>
    </xf>
    <xf numFmtId="0" fontId="165" fillId="0" borderId="0" xfId="0" applyFont="1" applyFill="1" applyBorder="1" applyAlignment="1">
      <alignment horizontal="center" vertical="center"/>
    </xf>
    <xf numFmtId="0" fontId="191" fillId="4" borderId="1" xfId="0" applyFont="1" applyFill="1" applyBorder="1" applyAlignment="1">
      <alignment horizontal="center" vertical="center"/>
    </xf>
    <xf numFmtId="0" fontId="156" fillId="0" borderId="21" xfId="35092" applyFont="1" applyFill="1" applyBorder="1" applyAlignment="1">
      <alignment horizontal="center" vertical="center" wrapText="1"/>
    </xf>
    <xf numFmtId="0" fontId="156" fillId="0" borderId="6" xfId="35092" applyFont="1" applyFill="1" applyBorder="1" applyAlignment="1">
      <alignment horizontal="center" vertical="center" wrapText="1"/>
    </xf>
    <xf numFmtId="0" fontId="165" fillId="0" borderId="7" xfId="0" applyFont="1" applyFill="1" applyBorder="1" applyAlignment="1">
      <alignment horizontal="center" vertical="center" wrapText="1"/>
    </xf>
    <xf numFmtId="0" fontId="165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52" fillId="0" borderId="20" xfId="0" applyFont="1" applyFill="1" applyBorder="1" applyAlignment="1">
      <alignment horizontal="center" wrapText="1"/>
    </xf>
    <xf numFmtId="0" fontId="152" fillId="0" borderId="3" xfId="0" applyFont="1" applyFill="1" applyBorder="1" applyAlignment="1">
      <alignment horizontal="center" wrapText="1"/>
    </xf>
    <xf numFmtId="0" fontId="165" fillId="0" borderId="3" xfId="0" applyFont="1" applyFill="1" applyBorder="1" applyAlignment="1">
      <alignment horizontal="center" vertical="center" wrapText="1"/>
    </xf>
    <xf numFmtId="17" fontId="165" fillId="0" borderId="1" xfId="0" applyNumberFormat="1" applyFont="1" applyFill="1" applyBorder="1" applyAlignment="1">
      <alignment horizontal="center" vertical="center" wrapText="1"/>
    </xf>
    <xf numFmtId="0" fontId="157" fillId="0" borderId="1" xfId="0" applyFont="1" applyFill="1" applyBorder="1" applyAlignment="1">
      <alignment horizontal="center" vertical="center" wrapText="1"/>
    </xf>
    <xf numFmtId="0" fontId="165" fillId="0" borderId="7" xfId="0" applyFont="1" applyFill="1" applyBorder="1" applyAlignment="1">
      <alignment horizontal="center" vertical="center"/>
    </xf>
    <xf numFmtId="0" fontId="165" fillId="0" borderId="3" xfId="0" applyFont="1" applyFill="1" applyBorder="1" applyAlignment="1">
      <alignment horizontal="center" vertical="center"/>
    </xf>
    <xf numFmtId="0" fontId="165" fillId="0" borderId="0" xfId="0" applyFont="1" applyFill="1" applyAlignment="1">
      <alignment horizontal="left" vertical="center" wrapText="1"/>
    </xf>
    <xf numFmtId="0" fontId="166" fillId="0" borderId="1" xfId="6" applyFont="1" applyFill="1" applyBorder="1" applyAlignment="1">
      <alignment horizontal="center" vertical="center" wrapText="1"/>
    </xf>
    <xf numFmtId="1" fontId="166" fillId="0" borderId="20" xfId="6" applyNumberFormat="1" applyFont="1" applyFill="1" applyBorder="1" applyAlignment="1">
      <alignment horizontal="center" vertical="center" wrapText="1"/>
    </xf>
    <xf numFmtId="1" fontId="166" fillId="0" borderId="3" xfId="6" applyNumberFormat="1" applyFont="1" applyFill="1" applyBorder="1" applyAlignment="1">
      <alignment horizontal="center" vertical="center" wrapText="1"/>
    </xf>
    <xf numFmtId="1" fontId="205" fillId="0" borderId="20" xfId="6" applyNumberFormat="1" applyFont="1" applyFill="1" applyBorder="1" applyAlignment="1">
      <alignment horizontal="left" vertical="center" wrapText="1"/>
    </xf>
    <xf numFmtId="1" fontId="205" fillId="0" borderId="3" xfId="6" applyNumberFormat="1" applyFont="1" applyFill="1" applyBorder="1" applyAlignment="1">
      <alignment horizontal="left" vertical="center" wrapText="1"/>
    </xf>
    <xf numFmtId="49" fontId="159" fillId="0" borderId="0" xfId="0" applyNumberFormat="1" applyFont="1" applyFill="1" applyAlignment="1">
      <alignment horizontal="center" vertical="center" wrapText="1"/>
    </xf>
    <xf numFmtId="0" fontId="191" fillId="0" borderId="0" xfId="0" applyFont="1" applyFill="1" applyAlignment="1">
      <alignment horizontal="left" vertical="center" wrapText="1"/>
    </xf>
    <xf numFmtId="0" fontId="191" fillId="0" borderId="1" xfId="14" applyFont="1" applyFill="1" applyBorder="1" applyAlignment="1">
      <alignment horizontal="center" vertical="center" wrapText="1"/>
    </xf>
    <xf numFmtId="0" fontId="191" fillId="0" borderId="1" xfId="0" applyFont="1" applyFill="1" applyBorder="1" applyAlignment="1">
      <alignment horizontal="center" vertical="center" wrapText="1"/>
    </xf>
    <xf numFmtId="0" fontId="189" fillId="0" borderId="0" xfId="6" applyFont="1" applyFill="1" applyBorder="1" applyAlignment="1">
      <alignment horizontal="left" vertical="center" wrapText="1"/>
    </xf>
    <xf numFmtId="0" fontId="189" fillId="0" borderId="0" xfId="6" applyFont="1" applyFill="1" applyBorder="1" applyAlignment="1">
      <alignment horizontal="justify" vertical="center" wrapText="1"/>
    </xf>
    <xf numFmtId="1" fontId="205" fillId="0" borderId="27" xfId="6" applyNumberFormat="1" applyFont="1" applyFill="1" applyBorder="1" applyAlignment="1">
      <alignment horizontal="left" vertical="justify" wrapText="1"/>
    </xf>
    <xf numFmtId="1" fontId="205" fillId="0" borderId="3" xfId="6" applyNumberFormat="1" applyFont="1" applyFill="1" applyBorder="1" applyAlignment="1">
      <alignment horizontal="left" vertical="justify" wrapText="1"/>
    </xf>
    <xf numFmtId="0" fontId="209" fillId="0" borderId="0" xfId="0" applyFont="1" applyFill="1" applyAlignment="1">
      <alignment horizontal="left" vertical="center" wrapText="1"/>
    </xf>
    <xf numFmtId="0" fontId="165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</cellXfs>
  <cellStyles count="44013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3" xr:uid="{00000000-0005-0000-0000-00004D000000}"/>
    <cellStyle name="Euro 4" xfId="43984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5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6" xr:uid="{00000000-0005-0000-0000-0000DE070000}"/>
    <cellStyle name="Millares 13 3" xfId="43987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8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9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90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81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91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2" xr:uid="{00000000-0005-0000-0000-0000C42D0000}"/>
    <cellStyle name="Millares 86" xfId="43965" xr:uid="{00000000-0005-0000-0000-0000C52D0000}"/>
    <cellStyle name="Millares 87" xfId="43971" xr:uid="{00000000-0005-0000-0000-0000C62D0000}"/>
    <cellStyle name="Millares 88" xfId="43974" xr:uid="{00000000-0005-0000-0000-0000C72D0000}"/>
    <cellStyle name="Millares 89" xfId="43976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11" xr:uid="{7214FD22-0708-4E1C-8260-1E20ED60BE7B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9" xr:uid="{00000000-0005-0000-0000-000091310000}"/>
    <cellStyle name="Moneda 43" xfId="43968" xr:uid="{00000000-0005-0000-0000-000092310000}"/>
    <cellStyle name="Moneda 44" xfId="43978" xr:uid="{00000000-0005-0000-0000-000093310000}"/>
    <cellStyle name="Moneda 45" xfId="44003" xr:uid="{00000000-0005-0000-0000-000094310000}"/>
    <cellStyle name="Moneda 46" xfId="44005" xr:uid="{00000000-0005-0000-0000-000095310000}"/>
    <cellStyle name="Moneda 47" xfId="44009" xr:uid="{A6E655DF-1CF4-467F-9560-53217220EF51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6" xr:uid="{00000000-0005-0000-0000-000014480000}"/>
    <cellStyle name="Normal 116" xfId="43958" xr:uid="{00000000-0005-0000-0000-000015480000}"/>
    <cellStyle name="Normal 117" xfId="43961" xr:uid="{00000000-0005-0000-0000-000016480000}"/>
    <cellStyle name="Normal 118" xfId="43966" xr:uid="{00000000-0005-0000-0000-000017480000}"/>
    <cellStyle name="Normal 119" xfId="43967" xr:uid="{00000000-0005-0000-0000-000018480000}"/>
    <cellStyle name="Normal 12" xfId="28" xr:uid="{00000000-0005-0000-0000-000019480000}"/>
    <cellStyle name="Normal 120" xfId="43970" xr:uid="{00000000-0005-0000-0000-00001A480000}"/>
    <cellStyle name="Normal 121" xfId="43973" xr:uid="{00000000-0005-0000-0000-00001B480000}"/>
    <cellStyle name="Normal 122" xfId="43977" xr:uid="{00000000-0005-0000-0000-00001C480000}"/>
    <cellStyle name="Normal 123" xfId="43980" xr:uid="{00000000-0005-0000-0000-00001D480000}"/>
    <cellStyle name="Normal 124" xfId="44001" xr:uid="{00000000-0005-0000-0000-00001E480000}"/>
    <cellStyle name="Normal 125" xfId="44002" xr:uid="{00000000-0005-0000-0000-00001F480000}"/>
    <cellStyle name="Normal 126" xfId="44008" xr:uid="{76DD7141-2112-4837-8FF6-DFB3682E264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2" xr:uid="{00000000-0005-0000-0000-0000B5590000}"/>
    <cellStyle name="Normal 2 2 4" xfId="43993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4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5" xr:uid="{00000000-0005-0000-0000-00000C6A0000}"/>
    <cellStyle name="Normal 3 8" xfId="43996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60" xr:uid="{00000000-0005-0000-0000-0000CF7F0000}"/>
    <cellStyle name="Normal 43 3 31 2 2 2 3 34" xfId="43969" xr:uid="{00000000-0005-0000-0000-0000D07F0000}"/>
    <cellStyle name="Normal 43 3 31 2 2 2 3 35" xfId="43979" xr:uid="{00000000-0005-0000-0000-0000D17F0000}"/>
    <cellStyle name="Normal 43 3 31 2 2 2 3 36" xfId="44004" xr:uid="{00000000-0005-0000-0000-0000D27F0000}"/>
    <cellStyle name="Normal 43 3 31 2 2 2 3 37" xfId="44010" xr:uid="{1088E3D5-5D1E-48FD-9DB5-B6DA8BC13A62}"/>
    <cellStyle name="Normal 43 3 31 2 2 2 3 4" xfId="21940" xr:uid="{00000000-0005-0000-0000-0000D37F0000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7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7" xr:uid="{00000000-0005-0000-0000-00006BA10000}"/>
    <cellStyle name="Normal 8 3" xfId="43998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06" xr:uid="{1A5D3DA1-BB5D-4312-BC28-4B6B601184D7}"/>
    <cellStyle name="Normal_Estadisticas 2019_1" xfId="43941" xr:uid="{00000000-0005-0000-0000-000099AB0000}"/>
    <cellStyle name="Normal_Estadisticas 2019_2" xfId="43964" xr:uid="{00000000-0005-0000-0000-00009AAB0000}"/>
    <cellStyle name="Normal_Estadisticas 2019_5" xfId="44007" xr:uid="{4E7C5665-F26A-48C0-9E91-96E68ADE283C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2_1" xfId="43954" xr:uid="{00000000-0005-0000-0000-0000A2AB0000}"/>
    <cellStyle name="Normal_Hoja2_1 2" xfId="43955" xr:uid="{00000000-0005-0000-0000-0000A3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4000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3" xr:uid="{00000000-0005-0000-0000-0000D2AB0000}"/>
    <cellStyle name="Porcentaje 24" xfId="43972" xr:uid="{00000000-0005-0000-0000-0000D3AB0000}"/>
    <cellStyle name="Porcentaje 25" xfId="43975" xr:uid="{00000000-0005-0000-0000-0000D4AB0000}"/>
    <cellStyle name="Porcentaje 26" xfId="44012" xr:uid="{FA4CF980-1F1B-4F47-BED3-6F5F7B25DDB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2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9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'!$C$99:$C$105</c:f>
              <c:numCache>
                <c:formatCode>General</c:formatCode>
                <c:ptCount val="7"/>
                <c:pt idx="0">
                  <c:v>285</c:v>
                </c:pt>
                <c:pt idx="1">
                  <c:v>140</c:v>
                </c:pt>
                <c:pt idx="2">
                  <c:v>125</c:v>
                </c:pt>
                <c:pt idx="3">
                  <c:v>331</c:v>
                </c:pt>
                <c:pt idx="4">
                  <c:v>365</c:v>
                </c:pt>
                <c:pt idx="5">
                  <c:v>331</c:v>
                </c:pt>
                <c:pt idx="6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'!$C$113:$C$119</c:f>
              <c:numCache>
                <c:formatCode>General</c:formatCode>
                <c:ptCount val="7"/>
                <c:pt idx="0">
                  <c:v>857</c:v>
                </c:pt>
                <c:pt idx="1">
                  <c:v>986</c:v>
                </c:pt>
                <c:pt idx="2">
                  <c:v>875</c:v>
                </c:pt>
                <c:pt idx="3">
                  <c:v>784</c:v>
                </c:pt>
                <c:pt idx="4">
                  <c:v>1850</c:v>
                </c:pt>
                <c:pt idx="5">
                  <c:v>1669</c:v>
                </c:pt>
                <c:pt idx="6">
                  <c:v>1655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6947966040657"/>
          <c:y val="0.18478693333032009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2019 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2019 '!$C$127:$C$133</c:f>
              <c:numCache>
                <c:formatCode>General</c:formatCode>
                <c:ptCount val="7"/>
                <c:pt idx="0">
                  <c:v>1788</c:v>
                </c:pt>
                <c:pt idx="1">
                  <c:v>5459</c:v>
                </c:pt>
                <c:pt idx="2">
                  <c:v>457</c:v>
                </c:pt>
                <c:pt idx="3">
                  <c:v>827</c:v>
                </c:pt>
                <c:pt idx="4">
                  <c:v>145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2019 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4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2019 '!$C$157:$C$160</c:f>
              <c:numCache>
                <c:formatCode>General</c:formatCode>
                <c:ptCount val="4"/>
                <c:pt idx="0">
                  <c:v>4415</c:v>
                </c:pt>
                <c:pt idx="1">
                  <c:v>3347</c:v>
                </c:pt>
                <c:pt idx="2">
                  <c:v>914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2019 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'!$B$216:$B$324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2019 '!$C$216:$C$324</c:f>
              <c:numCache>
                <c:formatCode>#,##0\ \ \ ;[Red]\(#,##0\)</c:formatCode>
                <c:ptCount val="8"/>
                <c:pt idx="0">
                  <c:v>809</c:v>
                </c:pt>
                <c:pt idx="1">
                  <c:v>947</c:v>
                </c:pt>
                <c:pt idx="2">
                  <c:v>1067</c:v>
                </c:pt>
                <c:pt idx="3">
                  <c:v>917</c:v>
                </c:pt>
                <c:pt idx="4">
                  <c:v>1269</c:v>
                </c:pt>
                <c:pt idx="5">
                  <c:v>1226</c:v>
                </c:pt>
                <c:pt idx="6">
                  <c:v>1096</c:v>
                </c:pt>
                <c:pt idx="7">
                  <c:v>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Agosto </a:t>
            </a:r>
            <a:r>
              <a:rPr lang="es-CR" sz="1200" baseline="0"/>
              <a:t>2018/2019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'!$E$338</c:f>
              <c:strCache>
                <c:ptCount val="1"/>
                <c:pt idx="0">
                  <c:v>Formalizados Agosto  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'!$E$340:$E$341</c:f>
              <c:numCache>
                <c:formatCode>#,##0\ \ \ ;[Red]\(#,##0\)</c:formatCode>
                <c:ptCount val="2"/>
                <c:pt idx="0">
                  <c:v>596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2019 '!$C$338</c:f>
              <c:strCache>
                <c:ptCount val="1"/>
                <c:pt idx="0">
                  <c:v>Formalizados Agosto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'!$C$340:$C$341</c:f>
              <c:numCache>
                <c:formatCode>#,##0\ \ \ ;[Red]\(#,##0\)</c:formatCode>
                <c:ptCount val="2"/>
                <c:pt idx="0">
                  <c:v>1128</c:v>
                </c:pt>
                <c:pt idx="1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Agosto 2018/2019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'!$C$338:$D$338</c:f>
              <c:strCache>
                <c:ptCount val="1"/>
                <c:pt idx="0">
                  <c:v>Formalizados Agosto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8881259195E-3"/>
                  <c:y val="6.396756375602225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275692917480467E-2"/>
                      <c:h val="6.91046455014018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'!$D$340:$D$341</c:f>
              <c:numCache>
                <c:formatCode>"¢"#,##0.00\ \ ;[Red]\("¢"#,##0.00\)</c:formatCode>
                <c:ptCount val="2"/>
                <c:pt idx="0">
                  <c:v>7.2539574468085108</c:v>
                </c:pt>
                <c:pt idx="1">
                  <c:v>16.368394607972352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2019 '!$E$338:$F$338</c:f>
              <c:strCache>
                <c:ptCount val="1"/>
                <c:pt idx="0">
                  <c:v>Formalizados Agosto  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0864708604092959E-3"/>
                  <c:y val="-8.52878464818771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'!$F$340:$F$341</c:f>
              <c:numCache>
                <c:formatCode>"¢"#,##0.00\ \ ;[Red]\("¢"#,##0.00\)</c:formatCode>
                <c:ptCount val="2"/>
                <c:pt idx="0">
                  <c:v>6.6291174496644301</c:v>
                </c:pt>
                <c:pt idx="1">
                  <c:v>21.308385918266666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661234479396832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'!$B$410:$B$421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2019 '!$C$410:$C$421</c:f>
              <c:numCache>
                <c:formatCode>General</c:formatCode>
                <c:ptCount val="8"/>
                <c:pt idx="0">
                  <c:v>116</c:v>
                </c:pt>
                <c:pt idx="1">
                  <c:v>135</c:v>
                </c:pt>
                <c:pt idx="2">
                  <c:v>150</c:v>
                </c:pt>
                <c:pt idx="3">
                  <c:v>88</c:v>
                </c:pt>
                <c:pt idx="4">
                  <c:v>98</c:v>
                </c:pt>
                <c:pt idx="5">
                  <c:v>93</c:v>
                </c:pt>
                <c:pt idx="6">
                  <c:v>122</c:v>
                </c:pt>
                <c:pt idx="7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2019 '!$C$434:$D$434</c:f>
              <c:strCache>
                <c:ptCount val="1"/>
                <c:pt idx="0">
                  <c:v>EMITIDOS DEL 01/01/2019 AL 31/08/2019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'!$C$436:$C$460</c:f>
              <c:numCache>
                <c:formatCode>0</c:formatCode>
                <c:ptCount val="25"/>
                <c:pt idx="0">
                  <c:v>2317</c:v>
                </c:pt>
                <c:pt idx="1">
                  <c:v>2149</c:v>
                </c:pt>
                <c:pt idx="2">
                  <c:v>151</c:v>
                </c:pt>
                <c:pt idx="3">
                  <c:v>35</c:v>
                </c:pt>
                <c:pt idx="4">
                  <c:v>4</c:v>
                </c:pt>
                <c:pt idx="5">
                  <c:v>134</c:v>
                </c:pt>
                <c:pt idx="6">
                  <c:v>558</c:v>
                </c:pt>
                <c:pt idx="7">
                  <c:v>728</c:v>
                </c:pt>
                <c:pt idx="8">
                  <c:v>539</c:v>
                </c:pt>
                <c:pt idx="9">
                  <c:v>698</c:v>
                </c:pt>
                <c:pt idx="10">
                  <c:v>447</c:v>
                </c:pt>
                <c:pt idx="11">
                  <c:v>133</c:v>
                </c:pt>
                <c:pt idx="12">
                  <c:v>12</c:v>
                </c:pt>
                <c:pt idx="13">
                  <c:v>171</c:v>
                </c:pt>
                <c:pt idx="14">
                  <c:v>487</c:v>
                </c:pt>
                <c:pt idx="15">
                  <c:v>0</c:v>
                </c:pt>
                <c:pt idx="16">
                  <c:v>81</c:v>
                </c:pt>
                <c:pt idx="17">
                  <c:v>0</c:v>
                </c:pt>
                <c:pt idx="18">
                  <c:v>100</c:v>
                </c:pt>
                <c:pt idx="19">
                  <c:v>1</c:v>
                </c:pt>
                <c:pt idx="20">
                  <c:v>53</c:v>
                </c:pt>
                <c:pt idx="21">
                  <c:v>15</c:v>
                </c:pt>
                <c:pt idx="22">
                  <c:v>24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2019 '!$I$434:$J$434</c:f>
              <c:strCache>
                <c:ptCount val="1"/>
                <c:pt idx="0">
                  <c:v>EMITIDOS DEL 01/01/2018 AL 31/08/2018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'!$I$436:$I$460</c:f>
              <c:numCache>
                <c:formatCode>0</c:formatCode>
                <c:ptCount val="25"/>
                <c:pt idx="0">
                  <c:v>2035</c:v>
                </c:pt>
                <c:pt idx="1">
                  <c:v>2060</c:v>
                </c:pt>
                <c:pt idx="2">
                  <c:v>110</c:v>
                </c:pt>
                <c:pt idx="3">
                  <c:v>93</c:v>
                </c:pt>
                <c:pt idx="4">
                  <c:v>5</c:v>
                </c:pt>
                <c:pt idx="5">
                  <c:v>116</c:v>
                </c:pt>
                <c:pt idx="6">
                  <c:v>518</c:v>
                </c:pt>
                <c:pt idx="7">
                  <c:v>524</c:v>
                </c:pt>
                <c:pt idx="8">
                  <c:v>586</c:v>
                </c:pt>
                <c:pt idx="9">
                  <c:v>713</c:v>
                </c:pt>
                <c:pt idx="10">
                  <c:v>345</c:v>
                </c:pt>
                <c:pt idx="11">
                  <c:v>135</c:v>
                </c:pt>
                <c:pt idx="12">
                  <c:v>25</c:v>
                </c:pt>
                <c:pt idx="13">
                  <c:v>193</c:v>
                </c:pt>
                <c:pt idx="14">
                  <c:v>229</c:v>
                </c:pt>
                <c:pt idx="15">
                  <c:v>7</c:v>
                </c:pt>
                <c:pt idx="16">
                  <c:v>0</c:v>
                </c:pt>
                <c:pt idx="17">
                  <c:v>3</c:v>
                </c:pt>
                <c:pt idx="18">
                  <c:v>67</c:v>
                </c:pt>
                <c:pt idx="19">
                  <c:v>0</c:v>
                </c:pt>
                <c:pt idx="20">
                  <c:v>35</c:v>
                </c:pt>
                <c:pt idx="21">
                  <c:v>8</c:v>
                </c:pt>
                <c:pt idx="22">
                  <c:v>15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Agosto  2019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2019 '!$D$583:$D$589</c:f>
              <c:numCache>
                <c:formatCode>"₡"#,##0.00</c:formatCode>
                <c:ptCount val="7"/>
                <c:pt idx="0">
                  <c:v>5478.3919999999998</c:v>
                </c:pt>
                <c:pt idx="1">
                  <c:v>637.57899999999995</c:v>
                </c:pt>
                <c:pt idx="2">
                  <c:v>2583.3200000000002</c:v>
                </c:pt>
                <c:pt idx="3">
                  <c:v>5341.4679999999998</c:v>
                </c:pt>
                <c:pt idx="4">
                  <c:v>13969.262331700002</c:v>
                </c:pt>
                <c:pt idx="5">
                  <c:v>1363.43</c:v>
                </c:pt>
                <c:pt idx="6">
                  <c:v>21101.886999999999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70855002542"/>
          <c:y val="5.985037406483790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807542624811156"/>
          <c:y val="0.29228430446194226"/>
          <c:w val="0.79410820331808651"/>
          <c:h val="0.4718133059454524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1.6550749111473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'!$B$385:$B$396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2019 '!$C$385:$C$396</c:f>
              <c:numCache>
                <c:formatCode>#,##0\ \ \ ;[Red]\(#,##0\)</c:formatCode>
                <c:ptCount val="8"/>
                <c:pt idx="0">
                  <c:v>1184</c:v>
                </c:pt>
                <c:pt idx="1">
                  <c:v>1241</c:v>
                </c:pt>
                <c:pt idx="2">
                  <c:v>1452</c:v>
                </c:pt>
                <c:pt idx="3">
                  <c:v>865</c:v>
                </c:pt>
                <c:pt idx="4">
                  <c:v>1382</c:v>
                </c:pt>
                <c:pt idx="5">
                  <c:v>1232</c:v>
                </c:pt>
                <c:pt idx="6">
                  <c:v>1015</c:v>
                </c:pt>
                <c:pt idx="7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20.2 Ejecución Presupuesto -ARTICULO</a:t>
            </a:r>
            <a:r>
              <a:rPr lang="es-CR" sz="1100" baseline="0"/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effectLst/>
              </a:rPr>
              <a:t>Agosto 2019</a:t>
            </a:r>
            <a:endParaRPr lang="es-CR" sz="1100"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2019 '!$J$583:$J$589</c:f>
              <c:numCache>
                <c:formatCode>"₡"#,##0.00</c:formatCode>
                <c:ptCount val="7"/>
                <c:pt idx="0">
                  <c:v>2469.7263595300001</c:v>
                </c:pt>
                <c:pt idx="1">
                  <c:v>6057.6669690890003</c:v>
                </c:pt>
                <c:pt idx="2">
                  <c:v>4017.4627119299998</c:v>
                </c:pt>
                <c:pt idx="3">
                  <c:v>48.549491189999998</c:v>
                </c:pt>
                <c:pt idx="4">
                  <c:v>294.61916414999996</c:v>
                </c:pt>
                <c:pt idx="5">
                  <c:v>33800.844488582996</c:v>
                </c:pt>
                <c:pt idx="6">
                  <c:v>46688.869184472002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2019 '!$E$434:$F$434</c:f>
              <c:strCache>
                <c:ptCount val="1"/>
                <c:pt idx="0">
                  <c:v>FORMALIZADOS DEL 01/01/2019 AL 31/08/2019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'!$E$436:$E$460</c:f>
              <c:numCache>
                <c:formatCode>0</c:formatCode>
                <c:ptCount val="25"/>
                <c:pt idx="0">
                  <c:v>2382</c:v>
                </c:pt>
                <c:pt idx="1">
                  <c:v>2203</c:v>
                </c:pt>
                <c:pt idx="2">
                  <c:v>114</c:v>
                </c:pt>
                <c:pt idx="3">
                  <c:v>58</c:v>
                </c:pt>
                <c:pt idx="4">
                  <c:v>4</c:v>
                </c:pt>
                <c:pt idx="5">
                  <c:v>150</c:v>
                </c:pt>
                <c:pt idx="6">
                  <c:v>588</c:v>
                </c:pt>
                <c:pt idx="7">
                  <c:v>670</c:v>
                </c:pt>
                <c:pt idx="8">
                  <c:v>628</c:v>
                </c:pt>
                <c:pt idx="9">
                  <c:v>708</c:v>
                </c:pt>
                <c:pt idx="10">
                  <c:v>366</c:v>
                </c:pt>
                <c:pt idx="11">
                  <c:v>100</c:v>
                </c:pt>
                <c:pt idx="12">
                  <c:v>19</c:v>
                </c:pt>
                <c:pt idx="13">
                  <c:v>191</c:v>
                </c:pt>
                <c:pt idx="14">
                  <c:v>307</c:v>
                </c:pt>
                <c:pt idx="15">
                  <c:v>0</c:v>
                </c:pt>
                <c:pt idx="16">
                  <c:v>18</c:v>
                </c:pt>
                <c:pt idx="17">
                  <c:v>1</c:v>
                </c:pt>
                <c:pt idx="18">
                  <c:v>88</c:v>
                </c:pt>
                <c:pt idx="19">
                  <c:v>2</c:v>
                </c:pt>
                <c:pt idx="20">
                  <c:v>40</c:v>
                </c:pt>
                <c:pt idx="21">
                  <c:v>12</c:v>
                </c:pt>
                <c:pt idx="22">
                  <c:v>25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2019 '!$K$434:$L$434</c:f>
              <c:strCache>
                <c:ptCount val="1"/>
                <c:pt idx="0">
                  <c:v>FORMALIZADOS DEL 01/01/2018 AL 31/08/2018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'!$K$436:$K$460</c:f>
              <c:numCache>
                <c:formatCode>0</c:formatCode>
                <c:ptCount val="25"/>
                <c:pt idx="0">
                  <c:v>1784</c:v>
                </c:pt>
                <c:pt idx="1">
                  <c:v>2008</c:v>
                </c:pt>
                <c:pt idx="2">
                  <c:v>91</c:v>
                </c:pt>
                <c:pt idx="3">
                  <c:v>110</c:v>
                </c:pt>
                <c:pt idx="4">
                  <c:v>4</c:v>
                </c:pt>
                <c:pt idx="5">
                  <c:v>182</c:v>
                </c:pt>
                <c:pt idx="6">
                  <c:v>543</c:v>
                </c:pt>
                <c:pt idx="7">
                  <c:v>690</c:v>
                </c:pt>
                <c:pt idx="8">
                  <c:v>388</c:v>
                </c:pt>
                <c:pt idx="9">
                  <c:v>602</c:v>
                </c:pt>
                <c:pt idx="10">
                  <c:v>211</c:v>
                </c:pt>
                <c:pt idx="11">
                  <c:v>121</c:v>
                </c:pt>
                <c:pt idx="12">
                  <c:v>27</c:v>
                </c:pt>
                <c:pt idx="13">
                  <c:v>168</c:v>
                </c:pt>
                <c:pt idx="14">
                  <c:v>230</c:v>
                </c:pt>
                <c:pt idx="15">
                  <c:v>13</c:v>
                </c:pt>
                <c:pt idx="16">
                  <c:v>0</c:v>
                </c:pt>
                <c:pt idx="17">
                  <c:v>5</c:v>
                </c:pt>
                <c:pt idx="18">
                  <c:v>71</c:v>
                </c:pt>
                <c:pt idx="19">
                  <c:v>0</c:v>
                </c:pt>
                <c:pt idx="20">
                  <c:v>18</c:v>
                </c:pt>
                <c:pt idx="21">
                  <c:v>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2019 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2019 '!$C$69:$C$71</c:f>
              <c:numCache>
                <c:formatCode>General</c:formatCode>
                <c:ptCount val="3"/>
                <c:pt idx="0">
                  <c:v>2867</c:v>
                </c:pt>
                <c:pt idx="1">
                  <c:v>3546</c:v>
                </c:pt>
                <c:pt idx="2">
                  <c:v>2263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2019 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2019 '!$C$141:$C$143</c:f>
              <c:numCache>
                <c:formatCode>General</c:formatCode>
                <c:ptCount val="3"/>
                <c:pt idx="0">
                  <c:v>5474</c:v>
                </c:pt>
                <c:pt idx="1">
                  <c:v>3202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2019 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'!$C$14:$C$20</c:f>
              <c:numCache>
                <c:formatCode>0</c:formatCode>
                <c:ptCount val="7"/>
                <c:pt idx="0">
                  <c:v>4856</c:v>
                </c:pt>
                <c:pt idx="1">
                  <c:v>1098</c:v>
                </c:pt>
                <c:pt idx="2">
                  <c:v>477</c:v>
                </c:pt>
                <c:pt idx="3">
                  <c:v>324</c:v>
                </c:pt>
                <c:pt idx="4">
                  <c:v>51</c:v>
                </c:pt>
                <c:pt idx="5">
                  <c:v>9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2019 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'!$C$52:$C$58</c:f>
              <c:numCache>
                <c:formatCode>0</c:formatCode>
                <c:ptCount val="7"/>
                <c:pt idx="0">
                  <c:v>6357</c:v>
                </c:pt>
                <c:pt idx="1">
                  <c:v>1447</c:v>
                </c:pt>
                <c:pt idx="2">
                  <c:v>481</c:v>
                </c:pt>
                <c:pt idx="3">
                  <c:v>329</c:v>
                </c:pt>
                <c:pt idx="4">
                  <c:v>51</c:v>
                </c:pt>
                <c:pt idx="5">
                  <c:v>9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2019 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'!$B$32:$B$35</c:f>
              <c:numCache>
                <c:formatCode>#,##0.0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2019 '!$C$32:$C$35</c:f>
              <c:numCache>
                <c:formatCode>General</c:formatCode>
                <c:ptCount val="4"/>
                <c:pt idx="0">
                  <c:v>1501</c:v>
                </c:pt>
                <c:pt idx="1">
                  <c:v>349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962462865218771"/>
          <c:y val="0.41181924490919564"/>
          <c:w val="5.4303164027573479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2.1333333333333333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2019 '!$D$366:$D$368</c:f>
              <c:numCache>
                <c:formatCode>"¢"#,##0.00\ \ ;[Red]\("¢"#,##0.00\)</c:formatCode>
                <c:ptCount val="3"/>
                <c:pt idx="0">
                  <c:v>16.935133118571432</c:v>
                </c:pt>
                <c:pt idx="1">
                  <c:v>19.239991128512575</c:v>
                </c:pt>
                <c:pt idx="2">
                  <c:v>15.570869642275456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'!$C$85:$C$91</c:f>
              <c:numCache>
                <c:formatCode>General</c:formatCode>
                <c:ptCount val="7"/>
                <c:pt idx="0">
                  <c:v>572</c:v>
                </c:pt>
                <c:pt idx="1">
                  <c:v>846</c:v>
                </c:pt>
                <c:pt idx="2">
                  <c:v>750</c:v>
                </c:pt>
                <c:pt idx="3">
                  <c:v>453</c:v>
                </c:pt>
                <c:pt idx="4">
                  <c:v>1485</c:v>
                </c:pt>
                <c:pt idx="5">
                  <c:v>1338</c:v>
                </c:pt>
                <c:pt idx="6">
                  <c:v>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hyperlink" Target="#Indice!A1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17</xdr:col>
      <xdr:colOff>0</xdr:colOff>
      <xdr:row>22</xdr:row>
      <xdr:rowOff>0</xdr:rowOff>
    </xdr:from>
    <xdr:to>
      <xdr:col>17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386</xdr:row>
      <xdr:rowOff>0</xdr:rowOff>
    </xdr:from>
    <xdr:to>
      <xdr:col>16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399</xdr:row>
      <xdr:rowOff>0</xdr:rowOff>
    </xdr:from>
    <xdr:to>
      <xdr:col>16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400</xdr:row>
      <xdr:rowOff>0</xdr:rowOff>
    </xdr:from>
    <xdr:to>
      <xdr:col>16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387</xdr:row>
      <xdr:rowOff>0</xdr:rowOff>
    </xdr:from>
    <xdr:to>
      <xdr:col>16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388</xdr:row>
      <xdr:rowOff>0</xdr:rowOff>
    </xdr:from>
    <xdr:to>
      <xdr:col>16</xdr:col>
      <xdr:colOff>19050</xdr:colOff>
      <xdr:row>388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389</xdr:row>
      <xdr:rowOff>0</xdr:rowOff>
    </xdr:from>
    <xdr:to>
      <xdr:col>16</xdr:col>
      <xdr:colOff>19050</xdr:colOff>
      <xdr:row>389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390</xdr:row>
      <xdr:rowOff>0</xdr:rowOff>
    </xdr:from>
    <xdr:to>
      <xdr:col>16</xdr:col>
      <xdr:colOff>19050</xdr:colOff>
      <xdr:row>390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0</xdr:colOff>
      <xdr:row>611</xdr:row>
      <xdr:rowOff>0</xdr:rowOff>
    </xdr:from>
    <xdr:to>
      <xdr:col>17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611</xdr:row>
      <xdr:rowOff>0</xdr:rowOff>
    </xdr:from>
    <xdr:to>
      <xdr:col>16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385</xdr:row>
      <xdr:rowOff>0</xdr:rowOff>
    </xdr:from>
    <xdr:to>
      <xdr:col>49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385</xdr:row>
      <xdr:rowOff>0</xdr:rowOff>
    </xdr:from>
    <xdr:to>
      <xdr:col>49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312</xdr:row>
      <xdr:rowOff>0</xdr:rowOff>
    </xdr:from>
    <xdr:to>
      <xdr:col>49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0</xdr:colOff>
      <xdr:row>312</xdr:row>
      <xdr:rowOff>0</xdr:rowOff>
    </xdr:from>
    <xdr:to>
      <xdr:col>49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19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19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22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19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19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18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18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360</xdr:row>
      <xdr:rowOff>180975</xdr:rowOff>
    </xdr:from>
    <xdr:to>
      <xdr:col>11</xdr:col>
      <xdr:colOff>571500</xdr:colOff>
      <xdr:row>376</xdr:row>
      <xdr:rowOff>104775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12</xdr:col>
      <xdr:colOff>34750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12</xdr:col>
      <xdr:colOff>4493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12</xdr:col>
      <xdr:colOff>758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38099</xdr:colOff>
      <xdr:row>343</xdr:row>
      <xdr:rowOff>76199</xdr:rowOff>
    </xdr:from>
    <xdr:to>
      <xdr:col>6</xdr:col>
      <xdr:colOff>34974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381000</xdr:colOff>
      <xdr:row>343</xdr:row>
      <xdr:rowOff>69850</xdr:rowOff>
    </xdr:from>
    <xdr:to>
      <xdr:col>12</xdr:col>
      <xdr:colOff>409575</xdr:colOff>
      <xdr:row>358</xdr:row>
      <xdr:rowOff>47625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22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13</xdr:col>
      <xdr:colOff>0</xdr:colOff>
      <xdr:row>1</xdr:row>
      <xdr:rowOff>161924</xdr:rowOff>
    </xdr:from>
    <xdr:to>
      <xdr:col>14</xdr:col>
      <xdr:colOff>342340</xdr:colOff>
      <xdr:row>5</xdr:row>
      <xdr:rowOff>38099</xdr:rowOff>
    </xdr:to>
    <xdr:sp macro="" textlink="">
      <xdr:nvSpPr>
        <xdr:cNvPr id="1344" name="1343 Flecha izquierda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/>
      </xdr:nvSpPr>
      <xdr:spPr>
        <a:xfrm>
          <a:off x="12192000" y="323849"/>
          <a:ext cx="1180540" cy="523875"/>
        </a:xfrm>
        <a:prstGeom prst="lef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bg1"/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R" sz="1000" b="1">
              <a:solidFill>
                <a:schemeClr val="accent1">
                  <a:lumMod val="75000"/>
                </a:schemeClr>
              </a:solidFill>
            </a:rPr>
            <a:t>Ir</a:t>
          </a:r>
          <a:r>
            <a:rPr lang="es-CR" sz="1000" b="1" baseline="0">
              <a:solidFill>
                <a:schemeClr val="accent1">
                  <a:lumMod val="75000"/>
                </a:schemeClr>
              </a:solidFill>
            </a:rPr>
            <a:t> al índice</a:t>
          </a:r>
          <a:endParaRPr lang="es-CR" sz="10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4" zoomScale="120" zoomScaleNormal="120" zoomScaleSheetLayoutView="85" workbookViewId="0">
      <selection activeCell="B28" sqref="B28"/>
    </sheetView>
  </sheetViews>
  <sheetFormatPr baseColWidth="10" defaultColWidth="0" defaultRowHeight="12.75" x14ac:dyDescent="0.2"/>
  <cols>
    <col min="1" max="1" width="1.7109375" style="66" customWidth="1"/>
    <col min="2" max="2" width="93" style="93" customWidth="1"/>
    <col min="3" max="3" width="1.7109375" style="92" customWidth="1"/>
    <col min="4" max="8" width="11.42578125" style="92" hidden="1" customWidth="1"/>
    <col min="9" max="16384" width="11.42578125" style="66" hidden="1"/>
  </cols>
  <sheetData>
    <row r="1" spans="2:12" s="305" customFormat="1" ht="15.75" customHeight="1" x14ac:dyDescent="0.2">
      <c r="B1" s="303" t="s">
        <v>0</v>
      </c>
      <c r="C1" s="304"/>
      <c r="D1" s="304"/>
      <c r="E1" s="304"/>
      <c r="F1" s="304"/>
      <c r="G1" s="304"/>
      <c r="H1" s="304"/>
      <c r="I1" s="295"/>
      <c r="J1" s="295"/>
      <c r="K1" s="295"/>
      <c r="L1" s="295"/>
    </row>
    <row r="2" spans="2:12" s="305" customFormat="1" ht="15.75" customHeight="1" x14ac:dyDescent="0.2">
      <c r="B2" s="306" t="s">
        <v>1</v>
      </c>
      <c r="C2" s="304"/>
      <c r="D2" s="304"/>
      <c r="E2" s="304"/>
      <c r="F2" s="304"/>
      <c r="G2" s="304"/>
      <c r="H2" s="304"/>
      <c r="I2" s="295"/>
      <c r="J2" s="295"/>
      <c r="K2" s="295"/>
      <c r="L2" s="295"/>
    </row>
    <row r="3" spans="2:12" s="305" customFormat="1" ht="15.75" customHeight="1" x14ac:dyDescent="0.2">
      <c r="B3" s="306" t="s">
        <v>446</v>
      </c>
      <c r="C3" s="304"/>
      <c r="D3" s="304"/>
      <c r="E3" s="304"/>
      <c r="F3" s="304"/>
      <c r="G3" s="304"/>
      <c r="H3" s="304"/>
      <c r="I3" s="295"/>
      <c r="J3" s="295"/>
      <c r="K3" s="295"/>
      <c r="L3" s="295"/>
    </row>
    <row r="4" spans="2:12" s="305" customFormat="1" ht="15.75" customHeight="1" thickBot="1" x14ac:dyDescent="0.25">
      <c r="B4" s="307"/>
      <c r="C4" s="308"/>
      <c r="D4" s="308"/>
      <c r="E4" s="308"/>
      <c r="F4" s="308"/>
      <c r="G4" s="308"/>
      <c r="H4" s="308"/>
    </row>
    <row r="5" spans="2:12" s="305" customFormat="1" ht="17.25" customHeight="1" thickBot="1" x14ac:dyDescent="0.25">
      <c r="B5" s="309" t="s">
        <v>255</v>
      </c>
      <c r="C5" s="308"/>
      <c r="D5" s="308"/>
      <c r="E5" s="308"/>
      <c r="F5" s="308"/>
      <c r="G5" s="308"/>
      <c r="H5" s="308"/>
    </row>
    <row r="6" spans="2:12" s="305" customFormat="1" ht="13.5" thickBot="1" x14ac:dyDescent="0.25">
      <c r="B6" s="307"/>
      <c r="C6" s="308"/>
      <c r="D6" s="308"/>
      <c r="E6" s="308"/>
      <c r="F6" s="308"/>
      <c r="G6" s="308"/>
      <c r="H6" s="308"/>
    </row>
    <row r="7" spans="2:12" s="305" customFormat="1" ht="13.5" thickBot="1" x14ac:dyDescent="0.25">
      <c r="B7" s="234" t="s">
        <v>256</v>
      </c>
      <c r="C7" s="308"/>
      <c r="D7" s="308"/>
      <c r="E7" s="308"/>
      <c r="F7" s="308"/>
      <c r="G7" s="308"/>
      <c r="H7" s="308"/>
    </row>
    <row r="8" spans="2:12" x14ac:dyDescent="0.2">
      <c r="B8" s="228"/>
    </row>
    <row r="9" spans="2:12" x14ac:dyDescent="0.2">
      <c r="B9" s="291" t="s">
        <v>230</v>
      </c>
    </row>
    <row r="10" spans="2:12" x14ac:dyDescent="0.2">
      <c r="B10" s="267" t="s">
        <v>231</v>
      </c>
    </row>
    <row r="11" spans="2:12" x14ac:dyDescent="0.2">
      <c r="B11" s="267" t="s">
        <v>232</v>
      </c>
    </row>
    <row r="12" spans="2:12" x14ac:dyDescent="0.2">
      <c r="B12" s="267" t="s">
        <v>233</v>
      </c>
    </row>
    <row r="13" spans="2:12" x14ac:dyDescent="0.2">
      <c r="B13" s="267" t="s">
        <v>235</v>
      </c>
    </row>
    <row r="14" spans="2:12" x14ac:dyDescent="0.2">
      <c r="B14" s="267" t="s">
        <v>236</v>
      </c>
    </row>
    <row r="15" spans="2:12" x14ac:dyDescent="0.2">
      <c r="B15" s="267" t="s">
        <v>237</v>
      </c>
    </row>
    <row r="16" spans="2:12" x14ac:dyDescent="0.2">
      <c r="B16" s="267" t="s">
        <v>238</v>
      </c>
    </row>
    <row r="17" spans="2:2" x14ac:dyDescent="0.2">
      <c r="B17" s="267" t="s">
        <v>239</v>
      </c>
    </row>
    <row r="18" spans="2:2" x14ac:dyDescent="0.2">
      <c r="B18" s="267" t="s">
        <v>268</v>
      </c>
    </row>
    <row r="19" spans="2:2" x14ac:dyDescent="0.2">
      <c r="B19" s="267" t="s">
        <v>269</v>
      </c>
    </row>
    <row r="20" spans="2:2" x14ac:dyDescent="0.2">
      <c r="B20" s="267" t="s">
        <v>243</v>
      </c>
    </row>
    <row r="21" spans="2:2" x14ac:dyDescent="0.2">
      <c r="B21" s="267" t="s">
        <v>244</v>
      </c>
    </row>
    <row r="22" spans="2:2" x14ac:dyDescent="0.2">
      <c r="B22" s="267" t="s">
        <v>245</v>
      </c>
    </row>
    <row r="23" spans="2:2" x14ac:dyDescent="0.2">
      <c r="B23" s="267" t="s">
        <v>257</v>
      </c>
    </row>
    <row r="24" spans="2:2" x14ac:dyDescent="0.2">
      <c r="B24" s="267" t="s">
        <v>401</v>
      </c>
    </row>
    <row r="25" spans="2:2" x14ac:dyDescent="0.2">
      <c r="B25" s="267" t="s">
        <v>249</v>
      </c>
    </row>
    <row r="26" spans="2:2" x14ac:dyDescent="0.2">
      <c r="B26" s="267" t="s">
        <v>250</v>
      </c>
    </row>
    <row r="27" spans="2:2" x14ac:dyDescent="0.2">
      <c r="B27" s="267" t="s">
        <v>254</v>
      </c>
    </row>
    <row r="28" spans="2:2" x14ac:dyDescent="0.2">
      <c r="B28" s="554" t="s">
        <v>363</v>
      </c>
    </row>
    <row r="29" spans="2:2" x14ac:dyDescent="0.2">
      <c r="B29" s="235"/>
    </row>
    <row r="30" spans="2:2" x14ac:dyDescent="0.2">
      <c r="B30" s="230"/>
    </row>
    <row r="31" spans="2:2" x14ac:dyDescent="0.2">
      <c r="B31" s="230"/>
    </row>
    <row r="32" spans="2:2" x14ac:dyDescent="0.2">
      <c r="B32" s="230"/>
    </row>
    <row r="33" spans="2:2" x14ac:dyDescent="0.2">
      <c r="B33" s="230"/>
    </row>
    <row r="34" spans="2:2" x14ac:dyDescent="0.2">
      <c r="B34" s="230"/>
    </row>
    <row r="35" spans="2:2" x14ac:dyDescent="0.2">
      <c r="B35" s="230"/>
    </row>
    <row r="36" spans="2:2" x14ac:dyDescent="0.2">
      <c r="B36" s="230"/>
    </row>
    <row r="37" spans="2:2" x14ac:dyDescent="0.2">
      <c r="B37" s="230"/>
    </row>
    <row r="38" spans="2:2" x14ac:dyDescent="0.2">
      <c r="B38" s="230"/>
    </row>
    <row r="39" spans="2:2" x14ac:dyDescent="0.2">
      <c r="B39" s="230"/>
    </row>
    <row r="40" spans="2:2" x14ac:dyDescent="0.2">
      <c r="B40" s="230"/>
    </row>
    <row r="41" spans="2:2" x14ac:dyDescent="0.2">
      <c r="B41" s="230"/>
    </row>
    <row r="42" spans="2:2" x14ac:dyDescent="0.2">
      <c r="B42" s="230"/>
    </row>
    <row r="43" spans="2:2" x14ac:dyDescent="0.2">
      <c r="B43" s="230"/>
    </row>
    <row r="44" spans="2:2" x14ac:dyDescent="0.2">
      <c r="B44" s="230"/>
    </row>
    <row r="45" spans="2:2" x14ac:dyDescent="0.2">
      <c r="B45" s="230"/>
    </row>
    <row r="46" spans="2:2" x14ac:dyDescent="0.2">
      <c r="B46" s="230"/>
    </row>
    <row r="47" spans="2:2" x14ac:dyDescent="0.2">
      <c r="B47" s="230"/>
    </row>
    <row r="48" spans="2:2" x14ac:dyDescent="0.2">
      <c r="B48" s="230"/>
    </row>
    <row r="49" spans="2:2" x14ac:dyDescent="0.2">
      <c r="B49" s="230"/>
    </row>
    <row r="50" spans="2:2" x14ac:dyDescent="0.2">
      <c r="B50" s="230"/>
    </row>
    <row r="51" spans="2:2" x14ac:dyDescent="0.2">
      <c r="B51" s="230"/>
    </row>
    <row r="52" spans="2:2" x14ac:dyDescent="0.2">
      <c r="B52" s="230"/>
    </row>
    <row r="53" spans="2:2" x14ac:dyDescent="0.2">
      <c r="B53" s="230"/>
    </row>
    <row r="54" spans="2:2" x14ac:dyDescent="0.2">
      <c r="B54" s="230"/>
    </row>
    <row r="55" spans="2:2" x14ac:dyDescent="0.2">
      <c r="B55" s="230"/>
    </row>
    <row r="56" spans="2:2" x14ac:dyDescent="0.2">
      <c r="B56" s="230"/>
    </row>
    <row r="57" spans="2:2" x14ac:dyDescent="0.2">
      <c r="B57" s="230"/>
    </row>
    <row r="58" spans="2:2" x14ac:dyDescent="0.2">
      <c r="B58" s="230"/>
    </row>
    <row r="59" spans="2:2" x14ac:dyDescent="0.2">
      <c r="B59" s="230"/>
    </row>
    <row r="60" spans="2:2" x14ac:dyDescent="0.2">
      <c r="B60" s="230"/>
    </row>
    <row r="61" spans="2:2" x14ac:dyDescent="0.2">
      <c r="B61" s="230"/>
    </row>
    <row r="62" spans="2:2" x14ac:dyDescent="0.2">
      <c r="B62" s="230"/>
    </row>
    <row r="63" spans="2:2" x14ac:dyDescent="0.2">
      <c r="B63" s="230"/>
    </row>
    <row r="64" spans="2:2" x14ac:dyDescent="0.2">
      <c r="B64" s="230"/>
    </row>
    <row r="65" spans="2:2" x14ac:dyDescent="0.2">
      <c r="B65" s="230"/>
    </row>
    <row r="66" spans="2:2" x14ac:dyDescent="0.2">
      <c r="B66" s="230"/>
    </row>
    <row r="67" spans="2:2" x14ac:dyDescent="0.2">
      <c r="B67" s="230"/>
    </row>
    <row r="68" spans="2:2" x14ac:dyDescent="0.2">
      <c r="B68" s="230"/>
    </row>
    <row r="69" spans="2:2" x14ac:dyDescent="0.2">
      <c r="B69" s="230"/>
    </row>
    <row r="70" spans="2:2" x14ac:dyDescent="0.2">
      <c r="B70" s="230"/>
    </row>
    <row r="71" spans="2:2" x14ac:dyDescent="0.2">
      <c r="B71" s="230"/>
    </row>
    <row r="72" spans="2:2" x14ac:dyDescent="0.2">
      <c r="B72" s="230"/>
    </row>
    <row r="73" spans="2:2" x14ac:dyDescent="0.2">
      <c r="B73" s="230"/>
    </row>
    <row r="74" spans="2:2" x14ac:dyDescent="0.2">
      <c r="B74" s="230"/>
    </row>
    <row r="75" spans="2:2" x14ac:dyDescent="0.2">
      <c r="B75" s="230"/>
    </row>
    <row r="76" spans="2:2" x14ac:dyDescent="0.2">
      <c r="B76" s="230"/>
    </row>
    <row r="77" spans="2:2" x14ac:dyDescent="0.2">
      <c r="B77" s="230"/>
    </row>
    <row r="78" spans="2:2" x14ac:dyDescent="0.2">
      <c r="B78" s="230"/>
    </row>
    <row r="79" spans="2:2" x14ac:dyDescent="0.2">
      <c r="B79" s="230"/>
    </row>
    <row r="80" spans="2:2" x14ac:dyDescent="0.2">
      <c r="B80" s="230"/>
    </row>
    <row r="81" spans="2:2" x14ac:dyDescent="0.2">
      <c r="B81" s="230"/>
    </row>
    <row r="82" spans="2:2" x14ac:dyDescent="0.2">
      <c r="B82" s="230"/>
    </row>
    <row r="83" spans="2:2" x14ac:dyDescent="0.2">
      <c r="B83" s="230"/>
    </row>
    <row r="84" spans="2:2" x14ac:dyDescent="0.2">
      <c r="B84" s="230"/>
    </row>
    <row r="85" spans="2:2" x14ac:dyDescent="0.2">
      <c r="B85" s="230"/>
    </row>
    <row r="86" spans="2:2" x14ac:dyDescent="0.2">
      <c r="B86" s="230"/>
    </row>
    <row r="87" spans="2:2" x14ac:dyDescent="0.2">
      <c r="B87" s="230"/>
    </row>
    <row r="88" spans="2:2" x14ac:dyDescent="0.2">
      <c r="B88" s="230"/>
    </row>
    <row r="89" spans="2:2" x14ac:dyDescent="0.2">
      <c r="B89" s="230"/>
    </row>
    <row r="90" spans="2:2" x14ac:dyDescent="0.2">
      <c r="B90" s="230"/>
    </row>
    <row r="91" spans="2:2" x14ac:dyDescent="0.2">
      <c r="B91" s="230"/>
    </row>
    <row r="92" spans="2:2" x14ac:dyDescent="0.2">
      <c r="B92" s="230"/>
    </row>
    <row r="93" spans="2:2" x14ac:dyDescent="0.2">
      <c r="B93" s="230"/>
    </row>
    <row r="94" spans="2:2" x14ac:dyDescent="0.2">
      <c r="B94" s="230"/>
    </row>
    <row r="95" spans="2:2" x14ac:dyDescent="0.2">
      <c r="B95" s="230"/>
    </row>
    <row r="96" spans="2:2" x14ac:dyDescent="0.2">
      <c r="B96" s="230"/>
    </row>
    <row r="97" spans="2:2" x14ac:dyDescent="0.2">
      <c r="B97" s="230"/>
    </row>
    <row r="98" spans="2:2" x14ac:dyDescent="0.2">
      <c r="B98" s="230"/>
    </row>
    <row r="99" spans="2:2" x14ac:dyDescent="0.2">
      <c r="B99" s="230"/>
    </row>
    <row r="100" spans="2:2" x14ac:dyDescent="0.2">
      <c r="B100" s="230"/>
    </row>
    <row r="101" spans="2:2" x14ac:dyDescent="0.2">
      <c r="B101" s="230"/>
    </row>
    <row r="102" spans="2:2" x14ac:dyDescent="0.2">
      <c r="B102" s="230"/>
    </row>
    <row r="103" spans="2:2" x14ac:dyDescent="0.2">
      <c r="B103" s="230"/>
    </row>
    <row r="104" spans="2:2" x14ac:dyDescent="0.2">
      <c r="B104" s="230"/>
    </row>
    <row r="105" spans="2:2" x14ac:dyDescent="0.2">
      <c r="B105" s="230"/>
    </row>
    <row r="106" spans="2:2" x14ac:dyDescent="0.2">
      <c r="B106" s="230"/>
    </row>
    <row r="107" spans="2:2" x14ac:dyDescent="0.2">
      <c r="B107" s="230"/>
    </row>
    <row r="108" spans="2:2" x14ac:dyDescent="0.2">
      <c r="B108" s="230"/>
    </row>
    <row r="109" spans="2:2" x14ac:dyDescent="0.2">
      <c r="B109" s="230"/>
    </row>
    <row r="110" spans="2:2" x14ac:dyDescent="0.2">
      <c r="B110" s="230"/>
    </row>
    <row r="111" spans="2:2" x14ac:dyDescent="0.2">
      <c r="B111" s="230"/>
    </row>
    <row r="112" spans="2:2" x14ac:dyDescent="0.2">
      <c r="B112" s="230"/>
    </row>
    <row r="113" spans="2:2" x14ac:dyDescent="0.2">
      <c r="B113" s="230"/>
    </row>
    <row r="114" spans="2:2" x14ac:dyDescent="0.2">
      <c r="B114" s="230"/>
    </row>
    <row r="115" spans="2:2" x14ac:dyDescent="0.2">
      <c r="B115" s="230"/>
    </row>
    <row r="116" spans="2:2" x14ac:dyDescent="0.2">
      <c r="B116" s="230"/>
    </row>
    <row r="117" spans="2:2" x14ac:dyDescent="0.2">
      <c r="B117" s="230"/>
    </row>
    <row r="118" spans="2:2" x14ac:dyDescent="0.2">
      <c r="B118" s="230"/>
    </row>
    <row r="119" spans="2:2" x14ac:dyDescent="0.2">
      <c r="B119" s="230"/>
    </row>
    <row r="120" spans="2:2" x14ac:dyDescent="0.2">
      <c r="B120" s="230"/>
    </row>
    <row r="121" spans="2:2" x14ac:dyDescent="0.2">
      <c r="B121" s="230"/>
    </row>
    <row r="122" spans="2:2" x14ac:dyDescent="0.2">
      <c r="B122" s="230"/>
    </row>
    <row r="123" spans="2:2" x14ac:dyDescent="0.2">
      <c r="B123" s="230"/>
    </row>
    <row r="124" spans="2:2" x14ac:dyDescent="0.2">
      <c r="B124" s="230"/>
    </row>
    <row r="125" spans="2:2" x14ac:dyDescent="0.2">
      <c r="B125" s="230"/>
    </row>
    <row r="126" spans="2:2" x14ac:dyDescent="0.2">
      <c r="B126" s="230"/>
    </row>
    <row r="127" spans="2:2" x14ac:dyDescent="0.2">
      <c r="B127" s="230"/>
    </row>
    <row r="128" spans="2:2" x14ac:dyDescent="0.2">
      <c r="B128" s="230"/>
    </row>
    <row r="129" spans="2:2" x14ac:dyDescent="0.2">
      <c r="B129" s="230"/>
    </row>
    <row r="130" spans="2:2" x14ac:dyDescent="0.2">
      <c r="B130" s="230"/>
    </row>
    <row r="131" spans="2:2" x14ac:dyDescent="0.2">
      <c r="B131" s="230"/>
    </row>
    <row r="132" spans="2:2" x14ac:dyDescent="0.2">
      <c r="B132" s="230"/>
    </row>
    <row r="133" spans="2:2" x14ac:dyDescent="0.2">
      <c r="B133" s="230"/>
    </row>
    <row r="134" spans="2:2" x14ac:dyDescent="0.2">
      <c r="B134" s="230"/>
    </row>
    <row r="135" spans="2:2" x14ac:dyDescent="0.2">
      <c r="B135" s="230"/>
    </row>
    <row r="136" spans="2:2" x14ac:dyDescent="0.2">
      <c r="B136" s="230"/>
    </row>
    <row r="137" spans="2:2" x14ac:dyDescent="0.2">
      <c r="B137" s="230"/>
    </row>
    <row r="138" spans="2:2" x14ac:dyDescent="0.2">
      <c r="B138" s="230"/>
    </row>
    <row r="139" spans="2:2" x14ac:dyDescent="0.2">
      <c r="B139" s="230"/>
    </row>
    <row r="140" spans="2:2" x14ac:dyDescent="0.2">
      <c r="B140" s="230"/>
    </row>
    <row r="141" spans="2:2" x14ac:dyDescent="0.2">
      <c r="B141" s="230"/>
    </row>
    <row r="142" spans="2:2" x14ac:dyDescent="0.2">
      <c r="B142" s="230"/>
    </row>
    <row r="143" spans="2:2" x14ac:dyDescent="0.2">
      <c r="B143" s="230"/>
    </row>
    <row r="144" spans="2:2" x14ac:dyDescent="0.2">
      <c r="B144" s="230"/>
    </row>
    <row r="145" spans="2:2" x14ac:dyDescent="0.2">
      <c r="B145" s="230"/>
    </row>
    <row r="146" spans="2:2" x14ac:dyDescent="0.2">
      <c r="B146" s="230"/>
    </row>
    <row r="147" spans="2:2" x14ac:dyDescent="0.2">
      <c r="B147" s="230"/>
    </row>
    <row r="148" spans="2:2" x14ac:dyDescent="0.2">
      <c r="B148" s="230"/>
    </row>
    <row r="149" spans="2:2" x14ac:dyDescent="0.2">
      <c r="B149" s="230"/>
    </row>
    <row r="150" spans="2:2" x14ac:dyDescent="0.2">
      <c r="B150" s="230"/>
    </row>
    <row r="151" spans="2:2" x14ac:dyDescent="0.2">
      <c r="B151" s="230"/>
    </row>
    <row r="152" spans="2:2" x14ac:dyDescent="0.2">
      <c r="B152" s="230"/>
    </row>
    <row r="153" spans="2:2" x14ac:dyDescent="0.2">
      <c r="B153" s="230"/>
    </row>
    <row r="154" spans="2:2" x14ac:dyDescent="0.2">
      <c r="B154" s="230"/>
    </row>
    <row r="155" spans="2:2" x14ac:dyDescent="0.2">
      <c r="B155" s="230"/>
    </row>
    <row r="156" spans="2:2" x14ac:dyDescent="0.2">
      <c r="B156" s="230"/>
    </row>
    <row r="157" spans="2:2" x14ac:dyDescent="0.2">
      <c r="B157" s="230"/>
    </row>
    <row r="158" spans="2:2" x14ac:dyDescent="0.2">
      <c r="B158" s="230"/>
    </row>
    <row r="159" spans="2:2" x14ac:dyDescent="0.2">
      <c r="B159" s="230"/>
    </row>
    <row r="160" spans="2:2" x14ac:dyDescent="0.2">
      <c r="B160" s="230"/>
    </row>
    <row r="161" spans="2:2" x14ac:dyDescent="0.2">
      <c r="B161" s="230"/>
    </row>
    <row r="162" spans="2:2" x14ac:dyDescent="0.2">
      <c r="B162" s="230"/>
    </row>
    <row r="163" spans="2:2" x14ac:dyDescent="0.2">
      <c r="B163" s="230"/>
    </row>
    <row r="164" spans="2:2" x14ac:dyDescent="0.2">
      <c r="B164" s="230"/>
    </row>
    <row r="165" spans="2:2" x14ac:dyDescent="0.2">
      <c r="B165" s="230"/>
    </row>
    <row r="166" spans="2:2" x14ac:dyDescent="0.2">
      <c r="B166" s="230"/>
    </row>
    <row r="167" spans="2:2" x14ac:dyDescent="0.2">
      <c r="B167" s="230"/>
    </row>
    <row r="168" spans="2:2" x14ac:dyDescent="0.2">
      <c r="B168" s="230"/>
    </row>
    <row r="169" spans="2:2" x14ac:dyDescent="0.2">
      <c r="B169" s="230"/>
    </row>
    <row r="170" spans="2:2" x14ac:dyDescent="0.2">
      <c r="B170" s="230"/>
    </row>
    <row r="171" spans="2:2" x14ac:dyDescent="0.2">
      <c r="B171" s="230"/>
    </row>
    <row r="172" spans="2:2" x14ac:dyDescent="0.2">
      <c r="B172" s="230"/>
    </row>
    <row r="173" spans="2:2" x14ac:dyDescent="0.2">
      <c r="B173" s="230"/>
    </row>
    <row r="174" spans="2:2" x14ac:dyDescent="0.2">
      <c r="B174" s="230"/>
    </row>
    <row r="175" spans="2:2" x14ac:dyDescent="0.2">
      <c r="B175" s="230"/>
    </row>
    <row r="176" spans="2:2" x14ac:dyDescent="0.2">
      <c r="B176" s="230"/>
    </row>
    <row r="177" spans="2:2" x14ac:dyDescent="0.2">
      <c r="B177" s="230"/>
    </row>
    <row r="178" spans="2:2" x14ac:dyDescent="0.2">
      <c r="B178" s="230"/>
    </row>
    <row r="179" spans="2:2" x14ac:dyDescent="0.2">
      <c r="B179" s="230"/>
    </row>
    <row r="180" spans="2:2" x14ac:dyDescent="0.2">
      <c r="B180" s="230"/>
    </row>
    <row r="181" spans="2:2" x14ac:dyDescent="0.2">
      <c r="B181" s="230"/>
    </row>
    <row r="182" spans="2:2" x14ac:dyDescent="0.2">
      <c r="B182" s="230"/>
    </row>
    <row r="183" spans="2:2" x14ac:dyDescent="0.2">
      <c r="B183" s="230"/>
    </row>
    <row r="184" spans="2:2" x14ac:dyDescent="0.2">
      <c r="B184" s="230"/>
    </row>
    <row r="185" spans="2:2" x14ac:dyDescent="0.2">
      <c r="B185" s="230"/>
    </row>
    <row r="186" spans="2:2" x14ac:dyDescent="0.2">
      <c r="B186" s="230"/>
    </row>
    <row r="187" spans="2:2" x14ac:dyDescent="0.2">
      <c r="B187" s="230"/>
    </row>
    <row r="188" spans="2:2" x14ac:dyDescent="0.2">
      <c r="B188" s="230"/>
    </row>
    <row r="189" spans="2:2" x14ac:dyDescent="0.2">
      <c r="B189" s="230"/>
    </row>
    <row r="190" spans="2:2" x14ac:dyDescent="0.2">
      <c r="B190" s="230"/>
    </row>
    <row r="191" spans="2:2" x14ac:dyDescent="0.2">
      <c r="B191" s="230"/>
    </row>
    <row r="192" spans="2:2" x14ac:dyDescent="0.2">
      <c r="B192" s="230"/>
    </row>
    <row r="193" spans="2:2" x14ac:dyDescent="0.2">
      <c r="B193" s="230"/>
    </row>
    <row r="194" spans="2:2" x14ac:dyDescent="0.2">
      <c r="B194" s="230"/>
    </row>
    <row r="195" spans="2:2" x14ac:dyDescent="0.2">
      <c r="B195" s="230"/>
    </row>
    <row r="196" spans="2:2" x14ac:dyDescent="0.2">
      <c r="B196" s="230"/>
    </row>
    <row r="197" spans="2:2" x14ac:dyDescent="0.2">
      <c r="B197" s="230"/>
    </row>
    <row r="198" spans="2:2" x14ac:dyDescent="0.2">
      <c r="B198" s="230"/>
    </row>
    <row r="199" spans="2:2" x14ac:dyDescent="0.2">
      <c r="B199" s="230"/>
    </row>
    <row r="200" spans="2:2" x14ac:dyDescent="0.2">
      <c r="B200" s="230"/>
    </row>
    <row r="201" spans="2:2" x14ac:dyDescent="0.2">
      <c r="B201" s="230"/>
    </row>
    <row r="202" spans="2:2" x14ac:dyDescent="0.2">
      <c r="B202" s="230"/>
    </row>
    <row r="203" spans="2:2" x14ac:dyDescent="0.2">
      <c r="B203" s="230"/>
    </row>
    <row r="204" spans="2:2" x14ac:dyDescent="0.2">
      <c r="B204" s="230"/>
    </row>
    <row r="205" spans="2:2" x14ac:dyDescent="0.2">
      <c r="B205" s="230"/>
    </row>
    <row r="206" spans="2:2" x14ac:dyDescent="0.2">
      <c r="B206" s="230"/>
    </row>
    <row r="207" spans="2:2" x14ac:dyDescent="0.2">
      <c r="B207" s="230"/>
    </row>
    <row r="208" spans="2:2" x14ac:dyDescent="0.2">
      <c r="B208" s="230"/>
    </row>
    <row r="209" spans="2:2" x14ac:dyDescent="0.2">
      <c r="B209" s="230"/>
    </row>
    <row r="210" spans="2:2" x14ac:dyDescent="0.2">
      <c r="B210" s="230"/>
    </row>
    <row r="211" spans="2:2" x14ac:dyDescent="0.2">
      <c r="B211" s="230"/>
    </row>
    <row r="212" spans="2:2" x14ac:dyDescent="0.2">
      <c r="B212" s="230"/>
    </row>
    <row r="213" spans="2:2" x14ac:dyDescent="0.2">
      <c r="B213" s="230"/>
    </row>
    <row r="214" spans="2:2" x14ac:dyDescent="0.2">
      <c r="B214" s="230"/>
    </row>
    <row r="215" spans="2:2" x14ac:dyDescent="0.2">
      <c r="B215" s="230"/>
    </row>
    <row r="216" spans="2:2" x14ac:dyDescent="0.2">
      <c r="B216" s="230"/>
    </row>
    <row r="217" spans="2:2" x14ac:dyDescent="0.2">
      <c r="B217" s="230"/>
    </row>
    <row r="218" spans="2:2" x14ac:dyDescent="0.2">
      <c r="B218" s="230"/>
    </row>
    <row r="219" spans="2:2" x14ac:dyDescent="0.2">
      <c r="B219" s="230"/>
    </row>
    <row r="220" spans="2:2" x14ac:dyDescent="0.2">
      <c r="B220" s="230"/>
    </row>
    <row r="221" spans="2:2" x14ac:dyDescent="0.2">
      <c r="B221" s="230"/>
    </row>
    <row r="222" spans="2:2" x14ac:dyDescent="0.2">
      <c r="B222" s="230"/>
    </row>
    <row r="223" spans="2:2" x14ac:dyDescent="0.2">
      <c r="B223" s="230"/>
    </row>
    <row r="224" spans="2:2" x14ac:dyDescent="0.2">
      <c r="B224" s="230"/>
    </row>
    <row r="225" spans="2:2" x14ac:dyDescent="0.2">
      <c r="B225" s="230"/>
    </row>
    <row r="226" spans="2:2" x14ac:dyDescent="0.2">
      <c r="B226" s="230"/>
    </row>
    <row r="227" spans="2:2" x14ac:dyDescent="0.2">
      <c r="B227" s="230"/>
    </row>
    <row r="228" spans="2:2" x14ac:dyDescent="0.2">
      <c r="B228" s="230"/>
    </row>
    <row r="229" spans="2:2" x14ac:dyDescent="0.2">
      <c r="B229" s="230"/>
    </row>
    <row r="230" spans="2:2" x14ac:dyDescent="0.2">
      <c r="B230" s="230"/>
    </row>
    <row r="231" spans="2:2" x14ac:dyDescent="0.2">
      <c r="B231" s="230"/>
    </row>
    <row r="232" spans="2:2" x14ac:dyDescent="0.2">
      <c r="B232" s="230"/>
    </row>
    <row r="233" spans="2:2" x14ac:dyDescent="0.2">
      <c r="B233" s="230"/>
    </row>
    <row r="234" spans="2:2" x14ac:dyDescent="0.2">
      <c r="B234" s="230"/>
    </row>
    <row r="235" spans="2:2" x14ac:dyDescent="0.2">
      <c r="B235" s="230"/>
    </row>
    <row r="236" spans="2:2" x14ac:dyDescent="0.2">
      <c r="B236" s="230"/>
    </row>
    <row r="237" spans="2:2" x14ac:dyDescent="0.2">
      <c r="B237" s="230"/>
    </row>
    <row r="238" spans="2:2" x14ac:dyDescent="0.2">
      <c r="B238" s="230"/>
    </row>
    <row r="239" spans="2:2" x14ac:dyDescent="0.2">
      <c r="B239" s="230"/>
    </row>
    <row r="240" spans="2:2" x14ac:dyDescent="0.2">
      <c r="B240" s="230"/>
    </row>
    <row r="241" spans="2:2" x14ac:dyDescent="0.2">
      <c r="B241" s="230"/>
    </row>
    <row r="242" spans="2:2" x14ac:dyDescent="0.2">
      <c r="B242" s="230"/>
    </row>
    <row r="243" spans="2:2" x14ac:dyDescent="0.2">
      <c r="B243" s="230"/>
    </row>
    <row r="244" spans="2:2" x14ac:dyDescent="0.2">
      <c r="B244" s="230"/>
    </row>
    <row r="245" spans="2:2" x14ac:dyDescent="0.2">
      <c r="B245" s="230"/>
    </row>
    <row r="246" spans="2:2" x14ac:dyDescent="0.2">
      <c r="B246" s="230"/>
    </row>
    <row r="247" spans="2:2" x14ac:dyDescent="0.2">
      <c r="B247" s="230"/>
    </row>
    <row r="248" spans="2:2" x14ac:dyDescent="0.2">
      <c r="B248" s="230"/>
    </row>
    <row r="249" spans="2:2" x14ac:dyDescent="0.2">
      <c r="B249" s="230"/>
    </row>
    <row r="250" spans="2:2" x14ac:dyDescent="0.2">
      <c r="B250" s="230"/>
    </row>
    <row r="251" spans="2:2" x14ac:dyDescent="0.2">
      <c r="B251" s="230"/>
    </row>
    <row r="252" spans="2:2" x14ac:dyDescent="0.2">
      <c r="B252" s="230"/>
    </row>
    <row r="253" spans="2:2" x14ac:dyDescent="0.2">
      <c r="B253" s="230"/>
    </row>
    <row r="254" spans="2:2" x14ac:dyDescent="0.2">
      <c r="B254" s="230"/>
    </row>
    <row r="255" spans="2:2" x14ac:dyDescent="0.2">
      <c r="B255" s="230"/>
    </row>
    <row r="256" spans="2:2" x14ac:dyDescent="0.2">
      <c r="B256" s="230"/>
    </row>
    <row r="257" spans="2:2" x14ac:dyDescent="0.2">
      <c r="B257" s="230"/>
    </row>
    <row r="258" spans="2:2" x14ac:dyDescent="0.2">
      <c r="B258" s="230"/>
    </row>
    <row r="259" spans="2:2" x14ac:dyDescent="0.2">
      <c r="B259" s="230"/>
    </row>
    <row r="260" spans="2:2" x14ac:dyDescent="0.2">
      <c r="B260" s="230"/>
    </row>
    <row r="261" spans="2:2" x14ac:dyDescent="0.2">
      <c r="B261" s="230"/>
    </row>
    <row r="262" spans="2:2" x14ac:dyDescent="0.2">
      <c r="B262" s="230"/>
    </row>
    <row r="263" spans="2:2" x14ac:dyDescent="0.2">
      <c r="B263" s="230"/>
    </row>
    <row r="264" spans="2:2" x14ac:dyDescent="0.2">
      <c r="B264" s="230"/>
    </row>
    <row r="265" spans="2:2" x14ac:dyDescent="0.2">
      <c r="B265" s="230"/>
    </row>
    <row r="266" spans="2:2" x14ac:dyDescent="0.2">
      <c r="B266" s="230"/>
    </row>
    <row r="267" spans="2:2" x14ac:dyDescent="0.2">
      <c r="B267" s="230"/>
    </row>
    <row r="268" spans="2:2" x14ac:dyDescent="0.2">
      <c r="B268" s="230"/>
    </row>
    <row r="269" spans="2:2" x14ac:dyDescent="0.2">
      <c r="B269" s="230"/>
    </row>
    <row r="270" spans="2:2" x14ac:dyDescent="0.2">
      <c r="B270" s="230"/>
    </row>
    <row r="271" spans="2:2" x14ac:dyDescent="0.2">
      <c r="B271" s="230"/>
    </row>
    <row r="272" spans="2:2" x14ac:dyDescent="0.2">
      <c r="B272" s="230"/>
    </row>
    <row r="273" spans="2:2" x14ac:dyDescent="0.2">
      <c r="B273" s="230"/>
    </row>
    <row r="274" spans="2:2" x14ac:dyDescent="0.2">
      <c r="B274" s="230"/>
    </row>
    <row r="275" spans="2:2" x14ac:dyDescent="0.2">
      <c r="B275" s="230"/>
    </row>
    <row r="276" spans="2:2" x14ac:dyDescent="0.2">
      <c r="B276" s="230"/>
    </row>
    <row r="277" spans="2:2" x14ac:dyDescent="0.2">
      <c r="B277" s="230"/>
    </row>
    <row r="278" spans="2:2" x14ac:dyDescent="0.2">
      <c r="B278" s="230"/>
    </row>
    <row r="279" spans="2:2" x14ac:dyDescent="0.2">
      <c r="B279" s="230"/>
    </row>
    <row r="280" spans="2:2" x14ac:dyDescent="0.2">
      <c r="B280" s="230"/>
    </row>
    <row r="281" spans="2:2" x14ac:dyDescent="0.2">
      <c r="B281" s="230"/>
    </row>
    <row r="282" spans="2:2" x14ac:dyDescent="0.2">
      <c r="B282" s="230"/>
    </row>
    <row r="283" spans="2:2" x14ac:dyDescent="0.2">
      <c r="B283" s="230"/>
    </row>
    <row r="284" spans="2:2" x14ac:dyDescent="0.2">
      <c r="B284" s="230"/>
    </row>
    <row r="285" spans="2:2" x14ac:dyDescent="0.2">
      <c r="B285" s="230"/>
    </row>
    <row r="286" spans="2:2" x14ac:dyDescent="0.2">
      <c r="B286" s="230"/>
    </row>
    <row r="287" spans="2:2" x14ac:dyDescent="0.2">
      <c r="B287" s="230"/>
    </row>
    <row r="288" spans="2:2" x14ac:dyDescent="0.2">
      <c r="B288" s="230"/>
    </row>
    <row r="289" spans="2:2" x14ac:dyDescent="0.2">
      <c r="B289" s="230"/>
    </row>
    <row r="290" spans="2:2" x14ac:dyDescent="0.2">
      <c r="B290" s="230"/>
    </row>
    <row r="291" spans="2:2" x14ac:dyDescent="0.2">
      <c r="B291" s="230"/>
    </row>
    <row r="292" spans="2:2" x14ac:dyDescent="0.2">
      <c r="B292" s="230"/>
    </row>
    <row r="293" spans="2:2" x14ac:dyDescent="0.2">
      <c r="B293" s="230"/>
    </row>
    <row r="294" spans="2:2" x14ac:dyDescent="0.2">
      <c r="B294" s="230"/>
    </row>
    <row r="295" spans="2:2" x14ac:dyDescent="0.2">
      <c r="B295" s="230"/>
    </row>
    <row r="296" spans="2:2" x14ac:dyDescent="0.2">
      <c r="B296" s="230"/>
    </row>
    <row r="297" spans="2:2" x14ac:dyDescent="0.2">
      <c r="B297" s="230"/>
    </row>
    <row r="298" spans="2:2" x14ac:dyDescent="0.2">
      <c r="B298" s="230"/>
    </row>
    <row r="299" spans="2:2" x14ac:dyDescent="0.2">
      <c r="B299" s="230"/>
    </row>
    <row r="300" spans="2:2" x14ac:dyDescent="0.2">
      <c r="B300" s="230"/>
    </row>
    <row r="301" spans="2:2" x14ac:dyDescent="0.2">
      <c r="B301" s="230"/>
    </row>
    <row r="302" spans="2:2" x14ac:dyDescent="0.2">
      <c r="B302" s="230"/>
    </row>
    <row r="303" spans="2:2" x14ac:dyDescent="0.2">
      <c r="B303" s="230"/>
    </row>
    <row r="304" spans="2:2" x14ac:dyDescent="0.2">
      <c r="B304" s="230"/>
    </row>
    <row r="305" spans="2:2" x14ac:dyDescent="0.2">
      <c r="B305" s="230"/>
    </row>
    <row r="306" spans="2:2" x14ac:dyDescent="0.2">
      <c r="B306" s="230"/>
    </row>
    <row r="307" spans="2:2" x14ac:dyDescent="0.2">
      <c r="B307" s="230"/>
    </row>
    <row r="308" spans="2:2" x14ac:dyDescent="0.2">
      <c r="B308" s="230"/>
    </row>
    <row r="309" spans="2:2" x14ac:dyDescent="0.2">
      <c r="B309" s="230"/>
    </row>
    <row r="310" spans="2:2" x14ac:dyDescent="0.2">
      <c r="B310" s="230"/>
    </row>
    <row r="311" spans="2:2" x14ac:dyDescent="0.2">
      <c r="B311" s="230"/>
    </row>
    <row r="312" spans="2:2" x14ac:dyDescent="0.2">
      <c r="B312" s="230"/>
    </row>
    <row r="313" spans="2:2" x14ac:dyDescent="0.2">
      <c r="B313" s="230"/>
    </row>
    <row r="314" spans="2:2" x14ac:dyDescent="0.2">
      <c r="B314" s="230"/>
    </row>
    <row r="315" spans="2:2" x14ac:dyDescent="0.2">
      <c r="B315" s="230"/>
    </row>
    <row r="316" spans="2:2" x14ac:dyDescent="0.2">
      <c r="B316" s="230"/>
    </row>
    <row r="317" spans="2:2" x14ac:dyDescent="0.2">
      <c r="B317" s="230"/>
    </row>
    <row r="318" spans="2:2" x14ac:dyDescent="0.2">
      <c r="B318" s="230"/>
    </row>
    <row r="319" spans="2:2" x14ac:dyDescent="0.2">
      <c r="B319" s="230"/>
    </row>
    <row r="320" spans="2:2" x14ac:dyDescent="0.2">
      <c r="B320" s="230"/>
    </row>
    <row r="321" spans="2:2" x14ac:dyDescent="0.2">
      <c r="B321" s="230"/>
    </row>
    <row r="322" spans="2:2" x14ac:dyDescent="0.2">
      <c r="B322" s="230"/>
    </row>
    <row r="323" spans="2:2" x14ac:dyDescent="0.2">
      <c r="B323" s="230"/>
    </row>
    <row r="324" spans="2:2" x14ac:dyDescent="0.2">
      <c r="B324" s="230"/>
    </row>
    <row r="325" spans="2:2" x14ac:dyDescent="0.2">
      <c r="B325" s="230"/>
    </row>
    <row r="326" spans="2:2" x14ac:dyDescent="0.2">
      <c r="B326" s="230"/>
    </row>
    <row r="327" spans="2:2" x14ac:dyDescent="0.2">
      <c r="B327" s="230"/>
    </row>
    <row r="328" spans="2:2" x14ac:dyDescent="0.2">
      <c r="B328" s="230"/>
    </row>
    <row r="329" spans="2:2" x14ac:dyDescent="0.2">
      <c r="B329" s="230"/>
    </row>
    <row r="330" spans="2:2" x14ac:dyDescent="0.2">
      <c r="B330" s="230"/>
    </row>
    <row r="331" spans="2:2" x14ac:dyDescent="0.2">
      <c r="B331" s="230"/>
    </row>
    <row r="332" spans="2:2" x14ac:dyDescent="0.2">
      <c r="B332" s="230"/>
    </row>
    <row r="333" spans="2:2" x14ac:dyDescent="0.2">
      <c r="B333" s="230"/>
    </row>
    <row r="334" spans="2:2" x14ac:dyDescent="0.2">
      <c r="B334" s="230"/>
    </row>
    <row r="335" spans="2:2" x14ac:dyDescent="0.2">
      <c r="B335" s="230"/>
    </row>
    <row r="336" spans="2:2" x14ac:dyDescent="0.2">
      <c r="B336" s="230"/>
    </row>
    <row r="337" spans="2:2" x14ac:dyDescent="0.2">
      <c r="B337" s="230"/>
    </row>
    <row r="338" spans="2:2" x14ac:dyDescent="0.2">
      <c r="B338" s="230"/>
    </row>
    <row r="339" spans="2:2" x14ac:dyDescent="0.2">
      <c r="B339" s="230"/>
    </row>
    <row r="340" spans="2:2" x14ac:dyDescent="0.2">
      <c r="B340" s="230"/>
    </row>
    <row r="341" spans="2:2" x14ac:dyDescent="0.2">
      <c r="B341" s="230"/>
    </row>
    <row r="342" spans="2:2" x14ac:dyDescent="0.2">
      <c r="B342" s="230"/>
    </row>
    <row r="343" spans="2:2" x14ac:dyDescent="0.2">
      <c r="B343" s="230"/>
    </row>
    <row r="344" spans="2:2" x14ac:dyDescent="0.2">
      <c r="B344" s="230"/>
    </row>
    <row r="345" spans="2:2" x14ac:dyDescent="0.2">
      <c r="B345" s="230"/>
    </row>
    <row r="346" spans="2:2" x14ac:dyDescent="0.2">
      <c r="B346" s="230"/>
    </row>
    <row r="347" spans="2:2" x14ac:dyDescent="0.2">
      <c r="B347" s="230"/>
    </row>
    <row r="348" spans="2:2" x14ac:dyDescent="0.2">
      <c r="B348" s="230"/>
    </row>
    <row r="349" spans="2:2" x14ac:dyDescent="0.2">
      <c r="B349" s="230"/>
    </row>
    <row r="350" spans="2:2" x14ac:dyDescent="0.2">
      <c r="B350" s="230"/>
    </row>
    <row r="351" spans="2:2" x14ac:dyDescent="0.2">
      <c r="B351" s="230"/>
    </row>
    <row r="352" spans="2:2" x14ac:dyDescent="0.2">
      <c r="B352" s="230"/>
    </row>
    <row r="353" spans="2:2" x14ac:dyDescent="0.2">
      <c r="B353" s="230"/>
    </row>
    <row r="354" spans="2:2" x14ac:dyDescent="0.2">
      <c r="B354" s="230"/>
    </row>
    <row r="355" spans="2:2" x14ac:dyDescent="0.2">
      <c r="B355" s="230"/>
    </row>
    <row r="356" spans="2:2" x14ac:dyDescent="0.2">
      <c r="B356" s="230"/>
    </row>
    <row r="357" spans="2:2" x14ac:dyDescent="0.2">
      <c r="B357" s="230"/>
    </row>
    <row r="358" spans="2:2" x14ac:dyDescent="0.2">
      <c r="B358" s="230"/>
    </row>
    <row r="359" spans="2:2" x14ac:dyDescent="0.2">
      <c r="B359" s="230"/>
    </row>
    <row r="360" spans="2:2" x14ac:dyDescent="0.2">
      <c r="B360" s="230"/>
    </row>
    <row r="361" spans="2:2" x14ac:dyDescent="0.2">
      <c r="B361" s="230"/>
    </row>
    <row r="362" spans="2:2" x14ac:dyDescent="0.2">
      <c r="B362" s="230"/>
    </row>
    <row r="363" spans="2:2" x14ac:dyDescent="0.2">
      <c r="B363" s="230"/>
    </row>
    <row r="364" spans="2:2" x14ac:dyDescent="0.2">
      <c r="B364" s="230"/>
    </row>
    <row r="365" spans="2:2" x14ac:dyDescent="0.2">
      <c r="B365" s="230"/>
    </row>
    <row r="366" spans="2:2" x14ac:dyDescent="0.2">
      <c r="B366" s="230"/>
    </row>
    <row r="367" spans="2:2" x14ac:dyDescent="0.2">
      <c r="B367" s="230"/>
    </row>
    <row r="368" spans="2:2" x14ac:dyDescent="0.2">
      <c r="B368" s="230"/>
    </row>
    <row r="369" spans="2:2" x14ac:dyDescent="0.2">
      <c r="B369" s="230"/>
    </row>
    <row r="370" spans="2:2" x14ac:dyDescent="0.2">
      <c r="B370" s="230"/>
    </row>
    <row r="371" spans="2:2" x14ac:dyDescent="0.2">
      <c r="B371" s="230"/>
    </row>
    <row r="372" spans="2:2" x14ac:dyDescent="0.2">
      <c r="B372" s="230"/>
    </row>
    <row r="373" spans="2:2" x14ac:dyDescent="0.2">
      <c r="B373" s="230"/>
    </row>
    <row r="374" spans="2:2" x14ac:dyDescent="0.2">
      <c r="B374" s="230"/>
    </row>
    <row r="375" spans="2:2" x14ac:dyDescent="0.2">
      <c r="B375" s="230"/>
    </row>
    <row r="376" spans="2:2" x14ac:dyDescent="0.2">
      <c r="B376" s="230"/>
    </row>
    <row r="377" spans="2:2" x14ac:dyDescent="0.2">
      <c r="B377" s="230"/>
    </row>
    <row r="378" spans="2:2" x14ac:dyDescent="0.2">
      <c r="B378" s="230"/>
    </row>
    <row r="379" spans="2:2" x14ac:dyDescent="0.2">
      <c r="B379" s="230"/>
    </row>
    <row r="380" spans="2:2" x14ac:dyDescent="0.2">
      <c r="B380" s="230"/>
    </row>
    <row r="381" spans="2:2" x14ac:dyDescent="0.2">
      <c r="B381" s="230"/>
    </row>
    <row r="382" spans="2:2" x14ac:dyDescent="0.2">
      <c r="B382" s="230"/>
    </row>
    <row r="383" spans="2:2" x14ac:dyDescent="0.2">
      <c r="B383" s="230"/>
    </row>
    <row r="384" spans="2:2" x14ac:dyDescent="0.2">
      <c r="B384" s="230"/>
    </row>
    <row r="385" spans="2:2" x14ac:dyDescent="0.2">
      <c r="B385" s="230"/>
    </row>
    <row r="386" spans="2:2" x14ac:dyDescent="0.2">
      <c r="B386" s="230"/>
    </row>
    <row r="387" spans="2:2" x14ac:dyDescent="0.2">
      <c r="B387" s="230"/>
    </row>
    <row r="388" spans="2:2" x14ac:dyDescent="0.2">
      <c r="B388" s="230"/>
    </row>
    <row r="389" spans="2:2" x14ac:dyDescent="0.2">
      <c r="B389" s="230"/>
    </row>
    <row r="390" spans="2:2" x14ac:dyDescent="0.2">
      <c r="B390" s="230"/>
    </row>
    <row r="391" spans="2:2" x14ac:dyDescent="0.2">
      <c r="B391" s="230"/>
    </row>
    <row r="392" spans="2:2" x14ac:dyDescent="0.2">
      <c r="B392" s="230"/>
    </row>
    <row r="393" spans="2:2" x14ac:dyDescent="0.2">
      <c r="B393" s="230"/>
    </row>
    <row r="394" spans="2:2" x14ac:dyDescent="0.2">
      <c r="B394" s="230"/>
    </row>
    <row r="395" spans="2:2" x14ac:dyDescent="0.2">
      <c r="B395" s="230"/>
    </row>
    <row r="396" spans="2:2" x14ac:dyDescent="0.2">
      <c r="B396" s="230"/>
    </row>
    <row r="397" spans="2:2" x14ac:dyDescent="0.2">
      <c r="B397" s="230"/>
    </row>
    <row r="398" spans="2:2" x14ac:dyDescent="0.2">
      <c r="B398" s="230"/>
    </row>
    <row r="399" spans="2:2" x14ac:dyDescent="0.2">
      <c r="B399" s="230"/>
    </row>
    <row r="400" spans="2:2" x14ac:dyDescent="0.2">
      <c r="B400" s="230"/>
    </row>
    <row r="401" spans="2:2" x14ac:dyDescent="0.2">
      <c r="B401" s="230"/>
    </row>
    <row r="402" spans="2:2" x14ac:dyDescent="0.2">
      <c r="B402" s="230"/>
    </row>
    <row r="403" spans="2:2" x14ac:dyDescent="0.2">
      <c r="B403" s="230"/>
    </row>
    <row r="404" spans="2:2" x14ac:dyDescent="0.2">
      <c r="B404" s="230"/>
    </row>
    <row r="405" spans="2:2" x14ac:dyDescent="0.2">
      <c r="B405" s="230"/>
    </row>
    <row r="406" spans="2:2" x14ac:dyDescent="0.2">
      <c r="B406" s="230"/>
    </row>
    <row r="407" spans="2:2" x14ac:dyDescent="0.2">
      <c r="B407" s="230"/>
    </row>
    <row r="408" spans="2:2" x14ac:dyDescent="0.2">
      <c r="B408" s="230"/>
    </row>
    <row r="409" spans="2:2" x14ac:dyDescent="0.2">
      <c r="B409" s="230"/>
    </row>
    <row r="410" spans="2:2" x14ac:dyDescent="0.2">
      <c r="B410" s="230"/>
    </row>
    <row r="411" spans="2:2" x14ac:dyDescent="0.2">
      <c r="B411" s="230"/>
    </row>
    <row r="412" spans="2:2" x14ac:dyDescent="0.2">
      <c r="B412" s="230"/>
    </row>
    <row r="413" spans="2:2" x14ac:dyDescent="0.2">
      <c r="B413" s="230"/>
    </row>
    <row r="414" spans="2:2" x14ac:dyDescent="0.2">
      <c r="B414" s="230"/>
    </row>
    <row r="415" spans="2:2" x14ac:dyDescent="0.2">
      <c r="B415" s="230"/>
    </row>
    <row r="416" spans="2:2" x14ac:dyDescent="0.2">
      <c r="B416" s="230"/>
    </row>
    <row r="417" spans="2:2" x14ac:dyDescent="0.2">
      <c r="B417" s="230"/>
    </row>
    <row r="418" spans="2:2" x14ac:dyDescent="0.2">
      <c r="B418" s="230"/>
    </row>
    <row r="419" spans="2:2" x14ac:dyDescent="0.2">
      <c r="B419" s="230"/>
    </row>
    <row r="420" spans="2:2" x14ac:dyDescent="0.2">
      <c r="B420" s="230"/>
    </row>
    <row r="421" spans="2:2" x14ac:dyDescent="0.2">
      <c r="B421" s="230"/>
    </row>
    <row r="422" spans="2:2" x14ac:dyDescent="0.2">
      <c r="B422" s="230"/>
    </row>
    <row r="423" spans="2:2" x14ac:dyDescent="0.2">
      <c r="B423" s="230"/>
    </row>
    <row r="424" spans="2:2" x14ac:dyDescent="0.2">
      <c r="B424" s="230"/>
    </row>
    <row r="425" spans="2:2" x14ac:dyDescent="0.2">
      <c r="B425" s="230"/>
    </row>
    <row r="426" spans="2:2" x14ac:dyDescent="0.2">
      <c r="B426" s="230"/>
    </row>
    <row r="427" spans="2:2" x14ac:dyDescent="0.2">
      <c r="B427" s="230"/>
    </row>
    <row r="428" spans="2:2" x14ac:dyDescent="0.2">
      <c r="B428" s="230"/>
    </row>
    <row r="429" spans="2:2" x14ac:dyDescent="0.2">
      <c r="B429" s="230"/>
    </row>
    <row r="430" spans="2:2" x14ac:dyDescent="0.2">
      <c r="B430" s="230"/>
    </row>
    <row r="431" spans="2:2" x14ac:dyDescent="0.2">
      <c r="B431" s="230"/>
    </row>
    <row r="432" spans="2:2" x14ac:dyDescent="0.2">
      <c r="B432" s="230"/>
    </row>
    <row r="433" spans="2:2" x14ac:dyDescent="0.2">
      <c r="B433" s="230"/>
    </row>
    <row r="434" spans="2:2" x14ac:dyDescent="0.2">
      <c r="B434" s="230"/>
    </row>
    <row r="435" spans="2:2" x14ac:dyDescent="0.2">
      <c r="B435" s="230"/>
    </row>
    <row r="436" spans="2:2" x14ac:dyDescent="0.2">
      <c r="B436" s="230"/>
    </row>
    <row r="437" spans="2:2" x14ac:dyDescent="0.2">
      <c r="B437" s="230"/>
    </row>
    <row r="438" spans="2:2" x14ac:dyDescent="0.2">
      <c r="B438" s="230"/>
    </row>
    <row r="439" spans="2:2" x14ac:dyDescent="0.2">
      <c r="B439" s="230"/>
    </row>
    <row r="440" spans="2:2" x14ac:dyDescent="0.2">
      <c r="B440" s="230"/>
    </row>
    <row r="441" spans="2:2" x14ac:dyDescent="0.2">
      <c r="B441" s="230"/>
    </row>
    <row r="442" spans="2:2" x14ac:dyDescent="0.2">
      <c r="B442" s="230"/>
    </row>
    <row r="443" spans="2:2" x14ac:dyDescent="0.2">
      <c r="B443" s="230"/>
    </row>
    <row r="444" spans="2:2" x14ac:dyDescent="0.2">
      <c r="B444" s="230"/>
    </row>
    <row r="445" spans="2:2" x14ac:dyDescent="0.2">
      <c r="B445" s="230"/>
    </row>
    <row r="446" spans="2:2" x14ac:dyDescent="0.2">
      <c r="B446" s="230"/>
    </row>
    <row r="447" spans="2:2" x14ac:dyDescent="0.2">
      <c r="B447" s="230"/>
    </row>
    <row r="448" spans="2:2" x14ac:dyDescent="0.2">
      <c r="B448" s="230"/>
    </row>
    <row r="449" spans="2:2" x14ac:dyDescent="0.2">
      <c r="B449" s="230"/>
    </row>
    <row r="450" spans="2:2" x14ac:dyDescent="0.2">
      <c r="B450" s="230"/>
    </row>
    <row r="451" spans="2:2" x14ac:dyDescent="0.2">
      <c r="B451" s="230"/>
    </row>
    <row r="452" spans="2:2" x14ac:dyDescent="0.2">
      <c r="B452" s="230"/>
    </row>
    <row r="453" spans="2:2" x14ac:dyDescent="0.2">
      <c r="B453" s="230"/>
    </row>
    <row r="454" spans="2:2" x14ac:dyDescent="0.2">
      <c r="B454" s="230"/>
    </row>
    <row r="455" spans="2:2" x14ac:dyDescent="0.2">
      <c r="B455" s="230"/>
    </row>
    <row r="456" spans="2:2" x14ac:dyDescent="0.2">
      <c r="B456" s="230"/>
    </row>
    <row r="457" spans="2:2" x14ac:dyDescent="0.2">
      <c r="B457" s="230"/>
    </row>
    <row r="458" spans="2:2" x14ac:dyDescent="0.2">
      <c r="B458" s="230"/>
    </row>
    <row r="459" spans="2:2" x14ac:dyDescent="0.2">
      <c r="B459" s="230"/>
    </row>
    <row r="460" spans="2:2" x14ac:dyDescent="0.2">
      <c r="B460" s="230"/>
    </row>
    <row r="461" spans="2:2" x14ac:dyDescent="0.2">
      <c r="B461" s="230"/>
    </row>
    <row r="462" spans="2:2" x14ac:dyDescent="0.2">
      <c r="B462" s="230"/>
    </row>
    <row r="463" spans="2:2" x14ac:dyDescent="0.2">
      <c r="B463" s="230"/>
    </row>
    <row r="464" spans="2:2" x14ac:dyDescent="0.2">
      <c r="B464" s="230"/>
    </row>
    <row r="465" spans="2:2" x14ac:dyDescent="0.2">
      <c r="B465" s="230"/>
    </row>
    <row r="466" spans="2:2" x14ac:dyDescent="0.2">
      <c r="B466" s="230"/>
    </row>
    <row r="467" spans="2:2" x14ac:dyDescent="0.2">
      <c r="B467" s="230"/>
    </row>
    <row r="468" spans="2:2" x14ac:dyDescent="0.2">
      <c r="B468" s="230"/>
    </row>
    <row r="469" spans="2:2" x14ac:dyDescent="0.2">
      <c r="B469" s="230"/>
    </row>
    <row r="470" spans="2:2" x14ac:dyDescent="0.2">
      <c r="B470" s="230"/>
    </row>
    <row r="471" spans="2:2" x14ac:dyDescent="0.2">
      <c r="B471" s="230"/>
    </row>
    <row r="472" spans="2:2" x14ac:dyDescent="0.2">
      <c r="B472" s="230"/>
    </row>
    <row r="473" spans="2:2" x14ac:dyDescent="0.2">
      <c r="B473" s="230"/>
    </row>
    <row r="474" spans="2:2" x14ac:dyDescent="0.2">
      <c r="B474" s="230"/>
    </row>
    <row r="475" spans="2:2" x14ac:dyDescent="0.2">
      <c r="B475" s="230"/>
    </row>
    <row r="476" spans="2:2" x14ac:dyDescent="0.2">
      <c r="B476" s="230"/>
    </row>
    <row r="477" spans="2:2" x14ac:dyDescent="0.2">
      <c r="B477" s="230"/>
    </row>
    <row r="478" spans="2:2" x14ac:dyDescent="0.2">
      <c r="B478" s="230"/>
    </row>
    <row r="479" spans="2:2" x14ac:dyDescent="0.2">
      <c r="B479" s="230"/>
    </row>
    <row r="480" spans="2:2" x14ac:dyDescent="0.2">
      <c r="B480" s="230"/>
    </row>
    <row r="481" spans="2:2" x14ac:dyDescent="0.2">
      <c r="B481" s="230"/>
    </row>
    <row r="482" spans="2:2" x14ac:dyDescent="0.2">
      <c r="B482" s="230"/>
    </row>
    <row r="483" spans="2:2" x14ac:dyDescent="0.2">
      <c r="B483" s="230"/>
    </row>
    <row r="484" spans="2:2" x14ac:dyDescent="0.2">
      <c r="B484" s="230"/>
    </row>
    <row r="485" spans="2:2" x14ac:dyDescent="0.2">
      <c r="B485" s="230"/>
    </row>
    <row r="486" spans="2:2" x14ac:dyDescent="0.2">
      <c r="B486" s="230"/>
    </row>
    <row r="487" spans="2:2" x14ac:dyDescent="0.2">
      <c r="B487" s="230"/>
    </row>
    <row r="488" spans="2:2" x14ac:dyDescent="0.2">
      <c r="B488" s="230"/>
    </row>
    <row r="489" spans="2:2" x14ac:dyDescent="0.2">
      <c r="B489" s="230"/>
    </row>
    <row r="490" spans="2:2" x14ac:dyDescent="0.2">
      <c r="B490" s="230"/>
    </row>
    <row r="491" spans="2:2" x14ac:dyDescent="0.2">
      <c r="B491" s="230"/>
    </row>
    <row r="492" spans="2:2" x14ac:dyDescent="0.2">
      <c r="B492" s="230"/>
    </row>
    <row r="493" spans="2:2" x14ac:dyDescent="0.2">
      <c r="B493" s="230"/>
    </row>
    <row r="494" spans="2:2" x14ac:dyDescent="0.2">
      <c r="B494" s="230"/>
    </row>
    <row r="495" spans="2:2" x14ac:dyDescent="0.2">
      <c r="B495" s="230"/>
    </row>
    <row r="496" spans="2:2" x14ac:dyDescent="0.2">
      <c r="B496" s="230"/>
    </row>
    <row r="497" spans="2:2" x14ac:dyDescent="0.2">
      <c r="B497" s="230"/>
    </row>
    <row r="498" spans="2:2" x14ac:dyDescent="0.2">
      <c r="B498" s="230"/>
    </row>
    <row r="499" spans="2:2" x14ac:dyDescent="0.2">
      <c r="B499" s="230"/>
    </row>
    <row r="500" spans="2:2" x14ac:dyDescent="0.2">
      <c r="B500" s="230"/>
    </row>
    <row r="501" spans="2:2" x14ac:dyDescent="0.2">
      <c r="B501" s="230"/>
    </row>
    <row r="502" spans="2:2" x14ac:dyDescent="0.2">
      <c r="B502" s="230"/>
    </row>
    <row r="503" spans="2:2" x14ac:dyDescent="0.2">
      <c r="B503" s="230"/>
    </row>
    <row r="504" spans="2:2" x14ac:dyDescent="0.2">
      <c r="B504" s="230"/>
    </row>
    <row r="505" spans="2:2" x14ac:dyDescent="0.2">
      <c r="B505" s="230"/>
    </row>
    <row r="506" spans="2:2" x14ac:dyDescent="0.2">
      <c r="B506" s="230"/>
    </row>
    <row r="507" spans="2:2" x14ac:dyDescent="0.2">
      <c r="B507" s="230"/>
    </row>
    <row r="508" spans="2:2" x14ac:dyDescent="0.2">
      <c r="B508" s="230"/>
    </row>
    <row r="509" spans="2:2" x14ac:dyDescent="0.2">
      <c r="B509" s="230"/>
    </row>
    <row r="510" spans="2:2" x14ac:dyDescent="0.2">
      <c r="B510" s="230"/>
    </row>
    <row r="511" spans="2:2" x14ac:dyDescent="0.2">
      <c r="B511" s="230"/>
    </row>
    <row r="512" spans="2:2" x14ac:dyDescent="0.2">
      <c r="B512" s="230"/>
    </row>
    <row r="513" spans="2:2" x14ac:dyDescent="0.2">
      <c r="B513" s="230"/>
    </row>
    <row r="514" spans="2:2" x14ac:dyDescent="0.2">
      <c r="B514" s="230"/>
    </row>
    <row r="515" spans="2:2" x14ac:dyDescent="0.2">
      <c r="B515" s="230"/>
    </row>
    <row r="516" spans="2:2" x14ac:dyDescent="0.2">
      <c r="B516" s="230"/>
    </row>
    <row r="517" spans="2:2" x14ac:dyDescent="0.2">
      <c r="B517" s="230"/>
    </row>
    <row r="518" spans="2:2" x14ac:dyDescent="0.2">
      <c r="B518" s="230"/>
    </row>
    <row r="519" spans="2:2" x14ac:dyDescent="0.2">
      <c r="B519" s="230"/>
    </row>
    <row r="520" spans="2:2" x14ac:dyDescent="0.2">
      <c r="B520" s="230"/>
    </row>
    <row r="521" spans="2:2" x14ac:dyDescent="0.2">
      <c r="B521" s="230"/>
    </row>
    <row r="522" spans="2:2" x14ac:dyDescent="0.2">
      <c r="B522" s="230"/>
    </row>
    <row r="523" spans="2:2" x14ac:dyDescent="0.2">
      <c r="B523" s="230"/>
    </row>
    <row r="524" spans="2:2" x14ac:dyDescent="0.2">
      <c r="B524" s="230"/>
    </row>
    <row r="525" spans="2:2" x14ac:dyDescent="0.2">
      <c r="B525" s="230"/>
    </row>
    <row r="526" spans="2:2" x14ac:dyDescent="0.2">
      <c r="B526" s="230"/>
    </row>
    <row r="527" spans="2:2" x14ac:dyDescent="0.2">
      <c r="B527" s="230"/>
    </row>
    <row r="528" spans="2:2" x14ac:dyDescent="0.2">
      <c r="B528" s="230"/>
    </row>
    <row r="529" spans="2:2" x14ac:dyDescent="0.2">
      <c r="B529" s="230"/>
    </row>
    <row r="530" spans="2:2" x14ac:dyDescent="0.2">
      <c r="B530" s="230"/>
    </row>
    <row r="531" spans="2:2" x14ac:dyDescent="0.2">
      <c r="B531" s="230"/>
    </row>
    <row r="532" spans="2:2" x14ac:dyDescent="0.2">
      <c r="B532" s="230"/>
    </row>
    <row r="533" spans="2:2" x14ac:dyDescent="0.2">
      <c r="B533" s="230"/>
    </row>
    <row r="534" spans="2:2" x14ac:dyDescent="0.2">
      <c r="B534" s="230"/>
    </row>
    <row r="535" spans="2:2" x14ac:dyDescent="0.2">
      <c r="B535" s="230"/>
    </row>
    <row r="536" spans="2:2" x14ac:dyDescent="0.2">
      <c r="B536" s="230"/>
    </row>
    <row r="537" spans="2:2" x14ac:dyDescent="0.2">
      <c r="B537" s="230"/>
    </row>
    <row r="538" spans="2:2" x14ac:dyDescent="0.2">
      <c r="B538" s="230"/>
    </row>
    <row r="539" spans="2:2" x14ac:dyDescent="0.2">
      <c r="B539" s="230"/>
    </row>
    <row r="540" spans="2:2" x14ac:dyDescent="0.2">
      <c r="B540" s="230"/>
    </row>
    <row r="541" spans="2:2" x14ac:dyDescent="0.2">
      <c r="B541" s="230"/>
    </row>
    <row r="542" spans="2:2" x14ac:dyDescent="0.2">
      <c r="B542" s="230"/>
    </row>
    <row r="543" spans="2:2" x14ac:dyDescent="0.2">
      <c r="B543" s="230"/>
    </row>
    <row r="544" spans="2:2" x14ac:dyDescent="0.2">
      <c r="B544" s="230"/>
    </row>
    <row r="545" spans="2:2" x14ac:dyDescent="0.2">
      <c r="B545" s="230"/>
    </row>
    <row r="546" spans="2:2" x14ac:dyDescent="0.2">
      <c r="B546" s="230"/>
    </row>
    <row r="547" spans="2:2" x14ac:dyDescent="0.2">
      <c r="B547" s="230"/>
    </row>
    <row r="548" spans="2:2" x14ac:dyDescent="0.2">
      <c r="B548" s="230"/>
    </row>
    <row r="549" spans="2:2" x14ac:dyDescent="0.2">
      <c r="B549" s="230"/>
    </row>
    <row r="550" spans="2:2" x14ac:dyDescent="0.2">
      <c r="B550" s="230"/>
    </row>
    <row r="551" spans="2:2" x14ac:dyDescent="0.2">
      <c r="B551" s="230"/>
    </row>
    <row r="552" spans="2:2" x14ac:dyDescent="0.2">
      <c r="B552" s="230"/>
    </row>
    <row r="553" spans="2:2" x14ac:dyDescent="0.2">
      <c r="B553" s="230"/>
    </row>
    <row r="554" spans="2:2" x14ac:dyDescent="0.2">
      <c r="B554" s="230"/>
    </row>
    <row r="555" spans="2:2" x14ac:dyDescent="0.2">
      <c r="B555" s="230"/>
    </row>
    <row r="556" spans="2:2" x14ac:dyDescent="0.2">
      <c r="B556" s="230"/>
    </row>
    <row r="557" spans="2:2" x14ac:dyDescent="0.2">
      <c r="B557" s="230"/>
    </row>
    <row r="558" spans="2:2" x14ac:dyDescent="0.2">
      <c r="B558" s="230"/>
    </row>
    <row r="559" spans="2:2" x14ac:dyDescent="0.2">
      <c r="B559" s="230"/>
    </row>
    <row r="560" spans="2:2" x14ac:dyDescent="0.2">
      <c r="B560" s="230"/>
    </row>
    <row r="561" spans="2:2" x14ac:dyDescent="0.2">
      <c r="B561" s="230"/>
    </row>
    <row r="562" spans="2:2" x14ac:dyDescent="0.2">
      <c r="B562" s="230"/>
    </row>
    <row r="563" spans="2:2" x14ac:dyDescent="0.2">
      <c r="B563" s="230"/>
    </row>
    <row r="564" spans="2:2" x14ac:dyDescent="0.2">
      <c r="B564" s="230"/>
    </row>
    <row r="565" spans="2:2" x14ac:dyDescent="0.2">
      <c r="B565" s="230"/>
    </row>
    <row r="566" spans="2:2" x14ac:dyDescent="0.2">
      <c r="B566" s="230"/>
    </row>
    <row r="567" spans="2:2" x14ac:dyDescent="0.2">
      <c r="B567" s="230"/>
    </row>
    <row r="568" spans="2:2" x14ac:dyDescent="0.2">
      <c r="B568" s="230"/>
    </row>
    <row r="569" spans="2:2" x14ac:dyDescent="0.2">
      <c r="B569" s="230"/>
    </row>
    <row r="570" spans="2:2" x14ac:dyDescent="0.2">
      <c r="B570" s="230"/>
    </row>
    <row r="571" spans="2:2" x14ac:dyDescent="0.2">
      <c r="B571" s="230"/>
    </row>
    <row r="572" spans="2:2" x14ac:dyDescent="0.2">
      <c r="B572" s="230"/>
    </row>
    <row r="573" spans="2:2" x14ac:dyDescent="0.2">
      <c r="B573" s="230"/>
    </row>
    <row r="574" spans="2:2" x14ac:dyDescent="0.2">
      <c r="B574" s="230"/>
    </row>
    <row r="575" spans="2:2" x14ac:dyDescent="0.2">
      <c r="B575" s="230"/>
    </row>
    <row r="576" spans="2:2" x14ac:dyDescent="0.2">
      <c r="B576" s="230"/>
    </row>
    <row r="577" spans="2:2" x14ac:dyDescent="0.2">
      <c r="B577" s="230"/>
    </row>
    <row r="578" spans="2:2" x14ac:dyDescent="0.2">
      <c r="B578" s="230"/>
    </row>
    <row r="579" spans="2:2" x14ac:dyDescent="0.2">
      <c r="B579" s="230"/>
    </row>
    <row r="580" spans="2:2" x14ac:dyDescent="0.2">
      <c r="B580" s="230"/>
    </row>
    <row r="581" spans="2:2" x14ac:dyDescent="0.2">
      <c r="B581" s="230"/>
    </row>
    <row r="582" spans="2:2" x14ac:dyDescent="0.2">
      <c r="B582" s="230"/>
    </row>
    <row r="583" spans="2:2" x14ac:dyDescent="0.2">
      <c r="B583" s="230"/>
    </row>
    <row r="584" spans="2:2" x14ac:dyDescent="0.2">
      <c r="B584" s="230"/>
    </row>
    <row r="585" spans="2:2" x14ac:dyDescent="0.2">
      <c r="B585" s="230"/>
    </row>
    <row r="586" spans="2:2" x14ac:dyDescent="0.2">
      <c r="B586" s="230"/>
    </row>
    <row r="587" spans="2:2" x14ac:dyDescent="0.2">
      <c r="B587" s="230"/>
    </row>
    <row r="588" spans="2:2" x14ac:dyDescent="0.2">
      <c r="B588" s="230"/>
    </row>
    <row r="589" spans="2:2" x14ac:dyDescent="0.2">
      <c r="B589" s="230"/>
    </row>
    <row r="590" spans="2:2" x14ac:dyDescent="0.2">
      <c r="B590" s="230"/>
    </row>
    <row r="591" spans="2:2" x14ac:dyDescent="0.2">
      <c r="B591" s="230"/>
    </row>
    <row r="592" spans="2:2" x14ac:dyDescent="0.2">
      <c r="B592" s="230"/>
    </row>
    <row r="593" spans="2:2" x14ac:dyDescent="0.2">
      <c r="B593" s="230"/>
    </row>
    <row r="594" spans="2:2" x14ac:dyDescent="0.2">
      <c r="B594" s="230"/>
    </row>
    <row r="595" spans="2:2" x14ac:dyDescent="0.2">
      <c r="B595" s="230"/>
    </row>
    <row r="596" spans="2:2" x14ac:dyDescent="0.2">
      <c r="B596" s="230"/>
    </row>
    <row r="597" spans="2:2" x14ac:dyDescent="0.2">
      <c r="B597" s="230"/>
    </row>
    <row r="598" spans="2:2" x14ac:dyDescent="0.2">
      <c r="B598" s="230"/>
    </row>
    <row r="599" spans="2:2" x14ac:dyDescent="0.2">
      <c r="B599" s="230"/>
    </row>
    <row r="600" spans="2:2" x14ac:dyDescent="0.2">
      <c r="B600" s="230"/>
    </row>
    <row r="601" spans="2:2" x14ac:dyDescent="0.2">
      <c r="B601" s="230"/>
    </row>
    <row r="602" spans="2:2" x14ac:dyDescent="0.2">
      <c r="B602" s="230"/>
    </row>
    <row r="603" spans="2:2" x14ac:dyDescent="0.2">
      <c r="B603" s="230"/>
    </row>
    <row r="604" spans="2:2" x14ac:dyDescent="0.2">
      <c r="B604" s="230"/>
    </row>
    <row r="605" spans="2:2" x14ac:dyDescent="0.2">
      <c r="B605" s="230"/>
    </row>
    <row r="606" spans="2:2" x14ac:dyDescent="0.2">
      <c r="B606" s="230"/>
    </row>
    <row r="607" spans="2:2" x14ac:dyDescent="0.2">
      <c r="B607" s="230"/>
    </row>
    <row r="608" spans="2:2" x14ac:dyDescent="0.2">
      <c r="B608" s="230"/>
    </row>
    <row r="609" spans="2:2" x14ac:dyDescent="0.2">
      <c r="B609" s="230"/>
    </row>
    <row r="610" spans="2:2" x14ac:dyDescent="0.2">
      <c r="B610" s="230"/>
    </row>
    <row r="611" spans="2:2" x14ac:dyDescent="0.2">
      <c r="B611" s="230"/>
    </row>
    <row r="612" spans="2:2" x14ac:dyDescent="0.2">
      <c r="B612" s="230"/>
    </row>
    <row r="613" spans="2:2" x14ac:dyDescent="0.2">
      <c r="B613" s="230"/>
    </row>
    <row r="614" spans="2:2" x14ac:dyDescent="0.2">
      <c r="B614" s="230"/>
    </row>
    <row r="615" spans="2:2" x14ac:dyDescent="0.2">
      <c r="B615" s="230"/>
    </row>
    <row r="616" spans="2:2" x14ac:dyDescent="0.2">
      <c r="B616" s="230"/>
    </row>
    <row r="617" spans="2:2" x14ac:dyDescent="0.2">
      <c r="B617" s="230"/>
    </row>
    <row r="618" spans="2:2" x14ac:dyDescent="0.2">
      <c r="B618" s="230"/>
    </row>
    <row r="619" spans="2:2" x14ac:dyDescent="0.2">
      <c r="B619" s="230"/>
    </row>
    <row r="620" spans="2:2" x14ac:dyDescent="0.2">
      <c r="B620" s="230"/>
    </row>
    <row r="621" spans="2:2" x14ac:dyDescent="0.2">
      <c r="B621" s="230"/>
    </row>
    <row r="622" spans="2:2" x14ac:dyDescent="0.2">
      <c r="B622" s="230"/>
    </row>
    <row r="623" spans="2:2" x14ac:dyDescent="0.2">
      <c r="B623" s="230"/>
    </row>
    <row r="624" spans="2:2" x14ac:dyDescent="0.2">
      <c r="B624" s="230"/>
    </row>
    <row r="625" spans="2:2" x14ac:dyDescent="0.2">
      <c r="B625" s="230"/>
    </row>
    <row r="626" spans="2:2" x14ac:dyDescent="0.2">
      <c r="B626" s="230"/>
    </row>
    <row r="627" spans="2:2" x14ac:dyDescent="0.2">
      <c r="B627" s="230"/>
    </row>
    <row r="628" spans="2:2" x14ac:dyDescent="0.2">
      <c r="B628" s="230"/>
    </row>
    <row r="629" spans="2:2" x14ac:dyDescent="0.2">
      <c r="B629" s="230"/>
    </row>
    <row r="630" spans="2:2" x14ac:dyDescent="0.2">
      <c r="B630" s="230"/>
    </row>
    <row r="631" spans="2:2" x14ac:dyDescent="0.2">
      <c r="B631" s="230"/>
    </row>
    <row r="632" spans="2:2" x14ac:dyDescent="0.2">
      <c r="B632" s="230"/>
    </row>
    <row r="633" spans="2:2" x14ac:dyDescent="0.2">
      <c r="B633" s="230"/>
    </row>
    <row r="634" spans="2:2" x14ac:dyDescent="0.2">
      <c r="B634" s="230"/>
    </row>
    <row r="635" spans="2:2" x14ac:dyDescent="0.2">
      <c r="B635" s="230"/>
    </row>
    <row r="636" spans="2:2" x14ac:dyDescent="0.2">
      <c r="B636" s="230"/>
    </row>
    <row r="637" spans="2:2" x14ac:dyDescent="0.2">
      <c r="B637" s="230"/>
    </row>
    <row r="638" spans="2:2" x14ac:dyDescent="0.2">
      <c r="B638" s="230"/>
    </row>
    <row r="639" spans="2:2" x14ac:dyDescent="0.2">
      <c r="B639" s="230"/>
    </row>
    <row r="640" spans="2:2" x14ac:dyDescent="0.2">
      <c r="B640" s="230"/>
    </row>
    <row r="641" spans="2:2" x14ac:dyDescent="0.2">
      <c r="B641" s="230"/>
    </row>
    <row r="642" spans="2:2" x14ac:dyDescent="0.2">
      <c r="B642" s="230"/>
    </row>
    <row r="643" spans="2:2" x14ac:dyDescent="0.2">
      <c r="B643" s="230"/>
    </row>
    <row r="644" spans="2:2" x14ac:dyDescent="0.2">
      <c r="B644" s="230"/>
    </row>
    <row r="645" spans="2:2" x14ac:dyDescent="0.2">
      <c r="B645" s="230"/>
    </row>
    <row r="646" spans="2:2" x14ac:dyDescent="0.2">
      <c r="B646" s="230"/>
    </row>
    <row r="647" spans="2:2" x14ac:dyDescent="0.2">
      <c r="B647" s="230"/>
    </row>
    <row r="648" spans="2:2" x14ac:dyDescent="0.2">
      <c r="B648" s="230"/>
    </row>
    <row r="649" spans="2:2" x14ac:dyDescent="0.2">
      <c r="B649" s="230"/>
    </row>
    <row r="650" spans="2:2" x14ac:dyDescent="0.2">
      <c r="B650" s="23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9" location="'Estadisticas 2019 '!B11" display="1. Casos Formalizados por Estrato - Bonos Ordinarios" xr:uid="{00000000-0004-0000-0000-00000D000000}"/>
    <hyperlink ref="B10" location="'Estadisticas 2019 '!B29" display="2. Casos Formalizados por Estrato - Bonos Artículo 59" xr:uid="{00000000-0004-0000-0000-00000E000000}"/>
    <hyperlink ref="B11" location="'Estadisticas 2019 '!B49" display="3. Casos Formalizados por Estrato Total" xr:uid="{00000000-0004-0000-0000-00000F000000}"/>
    <hyperlink ref="B12" location="'Estadisticas 2019 '!B66" display="4. Casos Formalizados por Categoría de Pobreza INEC" xr:uid="{00000000-0004-0000-0000-000010000000}"/>
    <hyperlink ref="B13" location="'Estadisticas 2019 '!B82" display="5. Casos Formalizados por Región (BONO ORDINARIO)" xr:uid="{00000000-0004-0000-0000-000011000000}"/>
    <hyperlink ref="B14" location="'Estadisticas 2019 '!B96" display="6. Casos Formalizados por Región (BONOS ART. 59)" xr:uid="{00000000-0004-0000-0000-000012000000}"/>
    <hyperlink ref="B15" location="'Estadisticas 2019 '!B110" display="7. Casos Formalizados por Región (TOTAL)" xr:uid="{00000000-0004-0000-0000-000013000000}"/>
    <hyperlink ref="B16" location="'Estadisticas 2019 '!B124" display="8. Casos Formalizados por Propósito" xr:uid="{00000000-0004-0000-0000-000014000000}"/>
    <hyperlink ref="B17" location="'Estadisticas 2019 '!B138" display="9. Casos Formalizados por Género" xr:uid="{00000000-0004-0000-0000-000015000000}"/>
    <hyperlink ref="B18" location="'Estadisticas 2019 '!B154" display="10. Bonos Formalizados por Rango de Edad" xr:uid="{00000000-0004-0000-0000-000016000000}"/>
    <hyperlink ref="B19" location="'Estadisticas 2019 '!B167" display="11. Bonos Formalizados por Rango de Edad y Propósito" xr:uid="{00000000-0004-0000-0000-000017000000}"/>
    <hyperlink ref="B20" location="'Estadisticas 2019 '!B183" display="12. Bonos  Diferidos Formalizados por Mes" xr:uid="{00000000-0004-0000-0000-000018000000}"/>
    <hyperlink ref="B22" location="'Estadisticas 2019 '!B213" display="14. Bonos Formalizados por Mes" xr:uid="{00000000-0004-0000-0000-000019000000}"/>
    <hyperlink ref="B23" location="'Estadisticas 2019 '!B336" display="15. Bono promedio formalizado en el mes comparado con el mes correspondiente al año anterior" xr:uid="{00000000-0004-0000-0000-00001A000000}"/>
    <hyperlink ref="B24" location="'Estadisticas 2019 '!B361" display="16. Bono promedio de artículo 59 por modalidad de financiamiento." xr:uid="{00000000-0004-0000-0000-00001B000000}"/>
    <hyperlink ref="B25" location="'Estadisticas 2019 '!B382" display="17. Bonos Emitidos por Mes" xr:uid="{00000000-0004-0000-0000-00001C000000}"/>
    <hyperlink ref="B26" location="'Estadisticas 2019 '!B407" display="18. Bonos Emitidos Programa RAMT" xr:uid="{00000000-0004-0000-0000-00001D000000}"/>
    <hyperlink ref="B27" location="'Estadisticas 2019 '!B431" display="19. Bonos Emitidos y Formalizados por Entidad" xr:uid="{00000000-0004-0000-0000-00001E000000}"/>
    <hyperlink ref="B28" location="'Estadisticas 2019 '!B580" display="20. Ejecución Presupuesto 2019 - Por programa de financiamiento" xr:uid="{00000000-0004-0000-0000-00001F000000}"/>
    <hyperlink ref="B21" location="'Estadisticas 2019 '!B203" display="13. Bonos promedio en Emitidos y Formalizados" xr:uid="{00000000-0004-0000-0000-000020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W617"/>
  <sheetViews>
    <sheetView showGridLines="0" tabSelected="1" view="pageBreakPreview" topLeftCell="B577" zoomScaleNormal="100" zoomScaleSheetLayoutView="100" workbookViewId="0">
      <selection activeCell="B580" sqref="B580:E580"/>
    </sheetView>
  </sheetViews>
  <sheetFormatPr baseColWidth="10" defaultRowHeight="12.75" x14ac:dyDescent="0.2"/>
  <cols>
    <col min="1" max="1" width="2.42578125" style="23" customWidth="1"/>
    <col min="2" max="2" width="20.42578125" style="23" customWidth="1"/>
    <col min="3" max="3" width="15.140625" style="37" customWidth="1"/>
    <col min="4" max="4" width="16.7109375" style="23" customWidth="1"/>
    <col min="5" max="5" width="16.42578125" style="23" customWidth="1"/>
    <col min="6" max="6" width="15.140625" style="13" customWidth="1"/>
    <col min="7" max="7" width="18" style="37" customWidth="1"/>
    <col min="8" max="8" width="16.42578125" style="23" customWidth="1"/>
    <col min="9" max="9" width="15.85546875" style="23" customWidth="1"/>
    <col min="10" max="11" width="13.85546875" style="23" customWidth="1"/>
    <col min="12" max="12" width="13.140625" style="485" customWidth="1"/>
    <col min="13" max="13" width="8.7109375" style="23" customWidth="1"/>
    <col min="14" max="14" width="12.5703125" style="23" customWidth="1"/>
    <col min="15" max="15" width="14.140625" style="23" customWidth="1"/>
    <col min="16" max="16" width="24" style="27" customWidth="1"/>
    <col min="17" max="17" width="17" style="318" customWidth="1"/>
    <col min="18" max="18" width="35" style="297" customWidth="1"/>
    <col min="19" max="19" width="16.7109375" style="297" customWidth="1"/>
    <col min="20" max="20" width="24.42578125" style="297" customWidth="1"/>
    <col min="21" max="21" width="23.5703125" style="297" customWidth="1"/>
    <col min="22" max="22" width="21.140625" style="23" customWidth="1"/>
    <col min="23" max="23" width="22.140625" style="23" hidden="1" customWidth="1"/>
    <col min="24" max="24" width="23.42578125" style="23" hidden="1" customWidth="1"/>
    <col min="25" max="25" width="20.7109375" style="23" hidden="1" customWidth="1"/>
    <col min="26" max="26" width="18.85546875" style="23" hidden="1" customWidth="1"/>
    <col min="27" max="27" width="13" style="23" hidden="1" customWidth="1"/>
    <col min="28" max="28" width="13.5703125" style="23" hidden="1" customWidth="1"/>
    <col min="29" max="29" width="20.5703125" style="23" hidden="1" customWidth="1"/>
    <col min="30" max="30" width="17.5703125" style="23" hidden="1" customWidth="1"/>
    <col min="31" max="31" width="18.28515625" style="23" hidden="1" customWidth="1"/>
    <col min="32" max="32" width="13.42578125" style="23" hidden="1" customWidth="1"/>
    <col min="33" max="33" width="17.85546875" style="23" hidden="1" customWidth="1"/>
    <col min="34" max="34" width="17.7109375" style="23" hidden="1" customWidth="1"/>
    <col min="35" max="49" width="11.42578125" style="23" hidden="1" customWidth="1"/>
    <col min="50" max="55" width="11.42578125" style="23" customWidth="1"/>
    <col min="56" max="256" width="11.42578125" style="23"/>
    <col min="257" max="257" width="3.140625" style="23" customWidth="1"/>
    <col min="258" max="258" width="8.7109375" style="23" customWidth="1"/>
    <col min="259" max="259" width="16.5703125" style="23" customWidth="1"/>
    <col min="260" max="260" width="9.5703125" style="23" customWidth="1"/>
    <col min="261" max="261" width="9" style="23" customWidth="1"/>
    <col min="262" max="262" width="9.5703125" style="23" customWidth="1"/>
    <col min="263" max="263" width="9.140625" style="23" customWidth="1"/>
    <col min="264" max="264" width="13.5703125" style="23" customWidth="1"/>
    <col min="265" max="265" width="8.85546875" style="23" customWidth="1"/>
    <col min="266" max="266" width="9.28515625" style="23" customWidth="1"/>
    <col min="267" max="267" width="8.7109375" style="23" customWidth="1"/>
    <col min="268" max="268" width="14.140625" style="23" customWidth="1"/>
    <col min="269" max="271" width="9.28515625" style="23" customWidth="1"/>
    <col min="272" max="272" width="2.140625" style="23" customWidth="1"/>
    <col min="273" max="273" width="16.28515625" style="23" customWidth="1"/>
    <col min="274" max="274" width="13.42578125" style="23" customWidth="1"/>
    <col min="275" max="275" width="6.42578125" style="23" customWidth="1"/>
    <col min="276" max="276" width="10.85546875" style="23" customWidth="1"/>
    <col min="277" max="277" width="21.7109375" style="23" customWidth="1"/>
    <col min="278" max="278" width="21.42578125" style="23" customWidth="1"/>
    <col min="279" max="279" width="11.42578125" style="23"/>
    <col min="280" max="280" width="20.28515625" style="23" customWidth="1"/>
    <col min="281" max="281" width="22.7109375" style="23" customWidth="1"/>
    <col min="282" max="282" width="21.7109375" style="23" customWidth="1"/>
    <col min="283" max="512" width="11.42578125" style="23"/>
    <col min="513" max="513" width="3.140625" style="23" customWidth="1"/>
    <col min="514" max="514" width="8.7109375" style="23" customWidth="1"/>
    <col min="515" max="515" width="16.5703125" style="23" customWidth="1"/>
    <col min="516" max="516" width="9.5703125" style="23" customWidth="1"/>
    <col min="517" max="517" width="9" style="23" customWidth="1"/>
    <col min="518" max="518" width="9.5703125" style="23" customWidth="1"/>
    <col min="519" max="519" width="9.140625" style="23" customWidth="1"/>
    <col min="520" max="520" width="13.5703125" style="23" customWidth="1"/>
    <col min="521" max="521" width="8.85546875" style="23" customWidth="1"/>
    <col min="522" max="522" width="9.28515625" style="23" customWidth="1"/>
    <col min="523" max="523" width="8.7109375" style="23" customWidth="1"/>
    <col min="524" max="524" width="14.140625" style="23" customWidth="1"/>
    <col min="525" max="527" width="9.28515625" style="23" customWidth="1"/>
    <col min="528" max="528" width="2.140625" style="23" customWidth="1"/>
    <col min="529" max="529" width="16.28515625" style="23" customWidth="1"/>
    <col min="530" max="530" width="13.42578125" style="23" customWidth="1"/>
    <col min="531" max="531" width="6.42578125" style="23" customWidth="1"/>
    <col min="532" max="532" width="10.85546875" style="23" customWidth="1"/>
    <col min="533" max="533" width="21.7109375" style="23" customWidth="1"/>
    <col min="534" max="534" width="21.42578125" style="23" customWidth="1"/>
    <col min="535" max="535" width="11.42578125" style="23"/>
    <col min="536" max="536" width="20.28515625" style="23" customWidth="1"/>
    <col min="537" max="537" width="22.7109375" style="23" customWidth="1"/>
    <col min="538" max="538" width="21.7109375" style="23" customWidth="1"/>
    <col min="539" max="768" width="11.42578125" style="23"/>
    <col min="769" max="769" width="3.140625" style="23" customWidth="1"/>
    <col min="770" max="770" width="8.7109375" style="23" customWidth="1"/>
    <col min="771" max="771" width="16.5703125" style="23" customWidth="1"/>
    <col min="772" max="772" width="9.5703125" style="23" customWidth="1"/>
    <col min="773" max="773" width="9" style="23" customWidth="1"/>
    <col min="774" max="774" width="9.5703125" style="23" customWidth="1"/>
    <col min="775" max="775" width="9.140625" style="23" customWidth="1"/>
    <col min="776" max="776" width="13.5703125" style="23" customWidth="1"/>
    <col min="777" max="777" width="8.85546875" style="23" customWidth="1"/>
    <col min="778" max="778" width="9.28515625" style="23" customWidth="1"/>
    <col min="779" max="779" width="8.7109375" style="23" customWidth="1"/>
    <col min="780" max="780" width="14.140625" style="23" customWidth="1"/>
    <col min="781" max="783" width="9.28515625" style="23" customWidth="1"/>
    <col min="784" max="784" width="2.140625" style="23" customWidth="1"/>
    <col min="785" max="785" width="16.28515625" style="23" customWidth="1"/>
    <col min="786" max="786" width="13.42578125" style="23" customWidth="1"/>
    <col min="787" max="787" width="6.42578125" style="23" customWidth="1"/>
    <col min="788" max="788" width="10.85546875" style="23" customWidth="1"/>
    <col min="789" max="789" width="21.7109375" style="23" customWidth="1"/>
    <col min="790" max="790" width="21.42578125" style="23" customWidth="1"/>
    <col min="791" max="791" width="11.42578125" style="23"/>
    <col min="792" max="792" width="20.28515625" style="23" customWidth="1"/>
    <col min="793" max="793" width="22.7109375" style="23" customWidth="1"/>
    <col min="794" max="794" width="21.7109375" style="23" customWidth="1"/>
    <col min="795" max="1024" width="11.42578125" style="23"/>
    <col min="1025" max="1025" width="3.140625" style="23" customWidth="1"/>
    <col min="1026" max="1026" width="8.7109375" style="23" customWidth="1"/>
    <col min="1027" max="1027" width="16.5703125" style="23" customWidth="1"/>
    <col min="1028" max="1028" width="9.5703125" style="23" customWidth="1"/>
    <col min="1029" max="1029" width="9" style="23" customWidth="1"/>
    <col min="1030" max="1030" width="9.5703125" style="23" customWidth="1"/>
    <col min="1031" max="1031" width="9.140625" style="23" customWidth="1"/>
    <col min="1032" max="1032" width="13.5703125" style="23" customWidth="1"/>
    <col min="1033" max="1033" width="8.85546875" style="23" customWidth="1"/>
    <col min="1034" max="1034" width="9.28515625" style="23" customWidth="1"/>
    <col min="1035" max="1035" width="8.7109375" style="23" customWidth="1"/>
    <col min="1036" max="1036" width="14.140625" style="23" customWidth="1"/>
    <col min="1037" max="1039" width="9.28515625" style="23" customWidth="1"/>
    <col min="1040" max="1040" width="2.140625" style="23" customWidth="1"/>
    <col min="1041" max="1041" width="16.28515625" style="23" customWidth="1"/>
    <col min="1042" max="1042" width="13.42578125" style="23" customWidth="1"/>
    <col min="1043" max="1043" width="6.42578125" style="23" customWidth="1"/>
    <col min="1044" max="1044" width="10.85546875" style="23" customWidth="1"/>
    <col min="1045" max="1045" width="21.7109375" style="23" customWidth="1"/>
    <col min="1046" max="1046" width="21.42578125" style="23" customWidth="1"/>
    <col min="1047" max="1047" width="11.42578125" style="23"/>
    <col min="1048" max="1048" width="20.28515625" style="23" customWidth="1"/>
    <col min="1049" max="1049" width="22.7109375" style="23" customWidth="1"/>
    <col min="1050" max="1050" width="21.7109375" style="23" customWidth="1"/>
    <col min="1051" max="1280" width="11.42578125" style="23"/>
    <col min="1281" max="1281" width="3.140625" style="23" customWidth="1"/>
    <col min="1282" max="1282" width="8.7109375" style="23" customWidth="1"/>
    <col min="1283" max="1283" width="16.5703125" style="23" customWidth="1"/>
    <col min="1284" max="1284" width="9.5703125" style="23" customWidth="1"/>
    <col min="1285" max="1285" width="9" style="23" customWidth="1"/>
    <col min="1286" max="1286" width="9.5703125" style="23" customWidth="1"/>
    <col min="1287" max="1287" width="9.140625" style="23" customWidth="1"/>
    <col min="1288" max="1288" width="13.5703125" style="23" customWidth="1"/>
    <col min="1289" max="1289" width="8.85546875" style="23" customWidth="1"/>
    <col min="1290" max="1290" width="9.28515625" style="23" customWidth="1"/>
    <col min="1291" max="1291" width="8.7109375" style="23" customWidth="1"/>
    <col min="1292" max="1292" width="14.140625" style="23" customWidth="1"/>
    <col min="1293" max="1295" width="9.28515625" style="23" customWidth="1"/>
    <col min="1296" max="1296" width="2.140625" style="23" customWidth="1"/>
    <col min="1297" max="1297" width="16.28515625" style="23" customWidth="1"/>
    <col min="1298" max="1298" width="13.42578125" style="23" customWidth="1"/>
    <col min="1299" max="1299" width="6.42578125" style="23" customWidth="1"/>
    <col min="1300" max="1300" width="10.85546875" style="23" customWidth="1"/>
    <col min="1301" max="1301" width="21.7109375" style="23" customWidth="1"/>
    <col min="1302" max="1302" width="21.42578125" style="23" customWidth="1"/>
    <col min="1303" max="1303" width="11.42578125" style="23"/>
    <col min="1304" max="1304" width="20.28515625" style="23" customWidth="1"/>
    <col min="1305" max="1305" width="22.7109375" style="23" customWidth="1"/>
    <col min="1306" max="1306" width="21.7109375" style="23" customWidth="1"/>
    <col min="1307" max="1536" width="11.42578125" style="23"/>
    <col min="1537" max="1537" width="3.140625" style="23" customWidth="1"/>
    <col min="1538" max="1538" width="8.7109375" style="23" customWidth="1"/>
    <col min="1539" max="1539" width="16.5703125" style="23" customWidth="1"/>
    <col min="1540" max="1540" width="9.5703125" style="23" customWidth="1"/>
    <col min="1541" max="1541" width="9" style="23" customWidth="1"/>
    <col min="1542" max="1542" width="9.5703125" style="23" customWidth="1"/>
    <col min="1543" max="1543" width="9.140625" style="23" customWidth="1"/>
    <col min="1544" max="1544" width="13.5703125" style="23" customWidth="1"/>
    <col min="1545" max="1545" width="8.85546875" style="23" customWidth="1"/>
    <col min="1546" max="1546" width="9.28515625" style="23" customWidth="1"/>
    <col min="1547" max="1547" width="8.7109375" style="23" customWidth="1"/>
    <col min="1548" max="1548" width="14.140625" style="23" customWidth="1"/>
    <col min="1549" max="1551" width="9.28515625" style="23" customWidth="1"/>
    <col min="1552" max="1552" width="2.140625" style="23" customWidth="1"/>
    <col min="1553" max="1553" width="16.28515625" style="23" customWidth="1"/>
    <col min="1554" max="1554" width="13.42578125" style="23" customWidth="1"/>
    <col min="1555" max="1555" width="6.42578125" style="23" customWidth="1"/>
    <col min="1556" max="1556" width="10.85546875" style="23" customWidth="1"/>
    <col min="1557" max="1557" width="21.7109375" style="23" customWidth="1"/>
    <col min="1558" max="1558" width="21.42578125" style="23" customWidth="1"/>
    <col min="1559" max="1559" width="11.42578125" style="23"/>
    <col min="1560" max="1560" width="20.28515625" style="23" customWidth="1"/>
    <col min="1561" max="1561" width="22.7109375" style="23" customWidth="1"/>
    <col min="1562" max="1562" width="21.7109375" style="23" customWidth="1"/>
    <col min="1563" max="1792" width="11.42578125" style="23"/>
    <col min="1793" max="1793" width="3.140625" style="23" customWidth="1"/>
    <col min="1794" max="1794" width="8.7109375" style="23" customWidth="1"/>
    <col min="1795" max="1795" width="16.5703125" style="23" customWidth="1"/>
    <col min="1796" max="1796" width="9.5703125" style="23" customWidth="1"/>
    <col min="1797" max="1797" width="9" style="23" customWidth="1"/>
    <col min="1798" max="1798" width="9.5703125" style="23" customWidth="1"/>
    <col min="1799" max="1799" width="9.140625" style="23" customWidth="1"/>
    <col min="1800" max="1800" width="13.5703125" style="23" customWidth="1"/>
    <col min="1801" max="1801" width="8.85546875" style="23" customWidth="1"/>
    <col min="1802" max="1802" width="9.28515625" style="23" customWidth="1"/>
    <col min="1803" max="1803" width="8.7109375" style="23" customWidth="1"/>
    <col min="1804" max="1804" width="14.140625" style="23" customWidth="1"/>
    <col min="1805" max="1807" width="9.28515625" style="23" customWidth="1"/>
    <col min="1808" max="1808" width="2.140625" style="23" customWidth="1"/>
    <col min="1809" max="1809" width="16.28515625" style="23" customWidth="1"/>
    <col min="1810" max="1810" width="13.42578125" style="23" customWidth="1"/>
    <col min="1811" max="1811" width="6.42578125" style="23" customWidth="1"/>
    <col min="1812" max="1812" width="10.85546875" style="23" customWidth="1"/>
    <col min="1813" max="1813" width="21.7109375" style="23" customWidth="1"/>
    <col min="1814" max="1814" width="21.42578125" style="23" customWidth="1"/>
    <col min="1815" max="1815" width="11.42578125" style="23"/>
    <col min="1816" max="1816" width="20.28515625" style="23" customWidth="1"/>
    <col min="1817" max="1817" width="22.7109375" style="23" customWidth="1"/>
    <col min="1818" max="1818" width="21.7109375" style="23" customWidth="1"/>
    <col min="1819" max="2048" width="11.42578125" style="23"/>
    <col min="2049" max="2049" width="3.140625" style="23" customWidth="1"/>
    <col min="2050" max="2050" width="8.7109375" style="23" customWidth="1"/>
    <col min="2051" max="2051" width="16.5703125" style="23" customWidth="1"/>
    <col min="2052" max="2052" width="9.5703125" style="23" customWidth="1"/>
    <col min="2053" max="2053" width="9" style="23" customWidth="1"/>
    <col min="2054" max="2054" width="9.5703125" style="23" customWidth="1"/>
    <col min="2055" max="2055" width="9.140625" style="23" customWidth="1"/>
    <col min="2056" max="2056" width="13.5703125" style="23" customWidth="1"/>
    <col min="2057" max="2057" width="8.85546875" style="23" customWidth="1"/>
    <col min="2058" max="2058" width="9.28515625" style="23" customWidth="1"/>
    <col min="2059" max="2059" width="8.7109375" style="23" customWidth="1"/>
    <col min="2060" max="2060" width="14.140625" style="23" customWidth="1"/>
    <col min="2061" max="2063" width="9.28515625" style="23" customWidth="1"/>
    <col min="2064" max="2064" width="2.140625" style="23" customWidth="1"/>
    <col min="2065" max="2065" width="16.28515625" style="23" customWidth="1"/>
    <col min="2066" max="2066" width="13.42578125" style="23" customWidth="1"/>
    <col min="2067" max="2067" width="6.42578125" style="23" customWidth="1"/>
    <col min="2068" max="2068" width="10.85546875" style="23" customWidth="1"/>
    <col min="2069" max="2069" width="21.7109375" style="23" customWidth="1"/>
    <col min="2070" max="2070" width="21.42578125" style="23" customWidth="1"/>
    <col min="2071" max="2071" width="11.42578125" style="23"/>
    <col min="2072" max="2072" width="20.28515625" style="23" customWidth="1"/>
    <col min="2073" max="2073" width="22.7109375" style="23" customWidth="1"/>
    <col min="2074" max="2074" width="21.7109375" style="23" customWidth="1"/>
    <col min="2075" max="2304" width="11.42578125" style="23"/>
    <col min="2305" max="2305" width="3.140625" style="23" customWidth="1"/>
    <col min="2306" max="2306" width="8.7109375" style="23" customWidth="1"/>
    <col min="2307" max="2307" width="16.5703125" style="23" customWidth="1"/>
    <col min="2308" max="2308" width="9.5703125" style="23" customWidth="1"/>
    <col min="2309" max="2309" width="9" style="23" customWidth="1"/>
    <col min="2310" max="2310" width="9.5703125" style="23" customWidth="1"/>
    <col min="2311" max="2311" width="9.140625" style="23" customWidth="1"/>
    <col min="2312" max="2312" width="13.5703125" style="23" customWidth="1"/>
    <col min="2313" max="2313" width="8.85546875" style="23" customWidth="1"/>
    <col min="2314" max="2314" width="9.28515625" style="23" customWidth="1"/>
    <col min="2315" max="2315" width="8.7109375" style="23" customWidth="1"/>
    <col min="2316" max="2316" width="14.140625" style="23" customWidth="1"/>
    <col min="2317" max="2319" width="9.28515625" style="23" customWidth="1"/>
    <col min="2320" max="2320" width="2.140625" style="23" customWidth="1"/>
    <col min="2321" max="2321" width="16.28515625" style="23" customWidth="1"/>
    <col min="2322" max="2322" width="13.42578125" style="23" customWidth="1"/>
    <col min="2323" max="2323" width="6.42578125" style="23" customWidth="1"/>
    <col min="2324" max="2324" width="10.85546875" style="23" customWidth="1"/>
    <col min="2325" max="2325" width="21.7109375" style="23" customWidth="1"/>
    <col min="2326" max="2326" width="21.42578125" style="23" customWidth="1"/>
    <col min="2327" max="2327" width="11.42578125" style="23"/>
    <col min="2328" max="2328" width="20.28515625" style="23" customWidth="1"/>
    <col min="2329" max="2329" width="22.7109375" style="23" customWidth="1"/>
    <col min="2330" max="2330" width="21.7109375" style="23" customWidth="1"/>
    <col min="2331" max="2560" width="11.42578125" style="23"/>
    <col min="2561" max="2561" width="3.140625" style="23" customWidth="1"/>
    <col min="2562" max="2562" width="8.7109375" style="23" customWidth="1"/>
    <col min="2563" max="2563" width="16.5703125" style="23" customWidth="1"/>
    <col min="2564" max="2564" width="9.5703125" style="23" customWidth="1"/>
    <col min="2565" max="2565" width="9" style="23" customWidth="1"/>
    <col min="2566" max="2566" width="9.5703125" style="23" customWidth="1"/>
    <col min="2567" max="2567" width="9.140625" style="23" customWidth="1"/>
    <col min="2568" max="2568" width="13.5703125" style="23" customWidth="1"/>
    <col min="2569" max="2569" width="8.85546875" style="23" customWidth="1"/>
    <col min="2570" max="2570" width="9.28515625" style="23" customWidth="1"/>
    <col min="2571" max="2571" width="8.7109375" style="23" customWidth="1"/>
    <col min="2572" max="2572" width="14.140625" style="23" customWidth="1"/>
    <col min="2573" max="2575" width="9.28515625" style="23" customWidth="1"/>
    <col min="2576" max="2576" width="2.140625" style="23" customWidth="1"/>
    <col min="2577" max="2577" width="16.28515625" style="23" customWidth="1"/>
    <col min="2578" max="2578" width="13.42578125" style="23" customWidth="1"/>
    <col min="2579" max="2579" width="6.42578125" style="23" customWidth="1"/>
    <col min="2580" max="2580" width="10.85546875" style="23" customWidth="1"/>
    <col min="2581" max="2581" width="21.7109375" style="23" customWidth="1"/>
    <col min="2582" max="2582" width="21.42578125" style="23" customWidth="1"/>
    <col min="2583" max="2583" width="11.42578125" style="23"/>
    <col min="2584" max="2584" width="20.28515625" style="23" customWidth="1"/>
    <col min="2585" max="2585" width="22.7109375" style="23" customWidth="1"/>
    <col min="2586" max="2586" width="21.7109375" style="23" customWidth="1"/>
    <col min="2587" max="2816" width="11.42578125" style="23"/>
    <col min="2817" max="2817" width="3.140625" style="23" customWidth="1"/>
    <col min="2818" max="2818" width="8.7109375" style="23" customWidth="1"/>
    <col min="2819" max="2819" width="16.5703125" style="23" customWidth="1"/>
    <col min="2820" max="2820" width="9.5703125" style="23" customWidth="1"/>
    <col min="2821" max="2821" width="9" style="23" customWidth="1"/>
    <col min="2822" max="2822" width="9.5703125" style="23" customWidth="1"/>
    <col min="2823" max="2823" width="9.140625" style="23" customWidth="1"/>
    <col min="2824" max="2824" width="13.5703125" style="23" customWidth="1"/>
    <col min="2825" max="2825" width="8.85546875" style="23" customWidth="1"/>
    <col min="2826" max="2826" width="9.28515625" style="23" customWidth="1"/>
    <col min="2827" max="2827" width="8.7109375" style="23" customWidth="1"/>
    <col min="2828" max="2828" width="14.140625" style="23" customWidth="1"/>
    <col min="2829" max="2831" width="9.28515625" style="23" customWidth="1"/>
    <col min="2832" max="2832" width="2.140625" style="23" customWidth="1"/>
    <col min="2833" max="2833" width="16.28515625" style="23" customWidth="1"/>
    <col min="2834" max="2834" width="13.42578125" style="23" customWidth="1"/>
    <col min="2835" max="2835" width="6.42578125" style="23" customWidth="1"/>
    <col min="2836" max="2836" width="10.85546875" style="23" customWidth="1"/>
    <col min="2837" max="2837" width="21.7109375" style="23" customWidth="1"/>
    <col min="2838" max="2838" width="21.42578125" style="23" customWidth="1"/>
    <col min="2839" max="2839" width="11.42578125" style="23"/>
    <col min="2840" max="2840" width="20.28515625" style="23" customWidth="1"/>
    <col min="2841" max="2841" width="22.7109375" style="23" customWidth="1"/>
    <col min="2842" max="2842" width="21.7109375" style="23" customWidth="1"/>
    <col min="2843" max="3072" width="11.42578125" style="23"/>
    <col min="3073" max="3073" width="3.140625" style="23" customWidth="1"/>
    <col min="3074" max="3074" width="8.7109375" style="23" customWidth="1"/>
    <col min="3075" max="3075" width="16.5703125" style="23" customWidth="1"/>
    <col min="3076" max="3076" width="9.5703125" style="23" customWidth="1"/>
    <col min="3077" max="3077" width="9" style="23" customWidth="1"/>
    <col min="3078" max="3078" width="9.5703125" style="23" customWidth="1"/>
    <col min="3079" max="3079" width="9.140625" style="23" customWidth="1"/>
    <col min="3080" max="3080" width="13.5703125" style="23" customWidth="1"/>
    <col min="3081" max="3081" width="8.85546875" style="23" customWidth="1"/>
    <col min="3082" max="3082" width="9.28515625" style="23" customWidth="1"/>
    <col min="3083" max="3083" width="8.7109375" style="23" customWidth="1"/>
    <col min="3084" max="3084" width="14.140625" style="23" customWidth="1"/>
    <col min="3085" max="3087" width="9.28515625" style="23" customWidth="1"/>
    <col min="3088" max="3088" width="2.140625" style="23" customWidth="1"/>
    <col min="3089" max="3089" width="16.28515625" style="23" customWidth="1"/>
    <col min="3090" max="3090" width="13.42578125" style="23" customWidth="1"/>
    <col min="3091" max="3091" width="6.42578125" style="23" customWidth="1"/>
    <col min="3092" max="3092" width="10.85546875" style="23" customWidth="1"/>
    <col min="3093" max="3093" width="21.7109375" style="23" customWidth="1"/>
    <col min="3094" max="3094" width="21.42578125" style="23" customWidth="1"/>
    <col min="3095" max="3095" width="11.42578125" style="23"/>
    <col min="3096" max="3096" width="20.28515625" style="23" customWidth="1"/>
    <col min="3097" max="3097" width="22.7109375" style="23" customWidth="1"/>
    <col min="3098" max="3098" width="21.7109375" style="23" customWidth="1"/>
    <col min="3099" max="3328" width="11.42578125" style="23"/>
    <col min="3329" max="3329" width="3.140625" style="23" customWidth="1"/>
    <col min="3330" max="3330" width="8.7109375" style="23" customWidth="1"/>
    <col min="3331" max="3331" width="16.5703125" style="23" customWidth="1"/>
    <col min="3332" max="3332" width="9.5703125" style="23" customWidth="1"/>
    <col min="3333" max="3333" width="9" style="23" customWidth="1"/>
    <col min="3334" max="3334" width="9.5703125" style="23" customWidth="1"/>
    <col min="3335" max="3335" width="9.140625" style="23" customWidth="1"/>
    <col min="3336" max="3336" width="13.5703125" style="23" customWidth="1"/>
    <col min="3337" max="3337" width="8.85546875" style="23" customWidth="1"/>
    <col min="3338" max="3338" width="9.28515625" style="23" customWidth="1"/>
    <col min="3339" max="3339" width="8.7109375" style="23" customWidth="1"/>
    <col min="3340" max="3340" width="14.140625" style="23" customWidth="1"/>
    <col min="3341" max="3343" width="9.28515625" style="23" customWidth="1"/>
    <col min="3344" max="3344" width="2.140625" style="23" customWidth="1"/>
    <col min="3345" max="3345" width="16.28515625" style="23" customWidth="1"/>
    <col min="3346" max="3346" width="13.42578125" style="23" customWidth="1"/>
    <col min="3347" max="3347" width="6.42578125" style="23" customWidth="1"/>
    <col min="3348" max="3348" width="10.85546875" style="23" customWidth="1"/>
    <col min="3349" max="3349" width="21.7109375" style="23" customWidth="1"/>
    <col min="3350" max="3350" width="21.42578125" style="23" customWidth="1"/>
    <col min="3351" max="3351" width="11.42578125" style="23"/>
    <col min="3352" max="3352" width="20.28515625" style="23" customWidth="1"/>
    <col min="3353" max="3353" width="22.7109375" style="23" customWidth="1"/>
    <col min="3354" max="3354" width="21.7109375" style="23" customWidth="1"/>
    <col min="3355" max="3584" width="11.42578125" style="23"/>
    <col min="3585" max="3585" width="3.140625" style="23" customWidth="1"/>
    <col min="3586" max="3586" width="8.7109375" style="23" customWidth="1"/>
    <col min="3587" max="3587" width="16.5703125" style="23" customWidth="1"/>
    <col min="3588" max="3588" width="9.5703125" style="23" customWidth="1"/>
    <col min="3589" max="3589" width="9" style="23" customWidth="1"/>
    <col min="3590" max="3590" width="9.5703125" style="23" customWidth="1"/>
    <col min="3591" max="3591" width="9.140625" style="23" customWidth="1"/>
    <col min="3592" max="3592" width="13.5703125" style="23" customWidth="1"/>
    <col min="3593" max="3593" width="8.85546875" style="23" customWidth="1"/>
    <col min="3594" max="3594" width="9.28515625" style="23" customWidth="1"/>
    <col min="3595" max="3595" width="8.7109375" style="23" customWidth="1"/>
    <col min="3596" max="3596" width="14.140625" style="23" customWidth="1"/>
    <col min="3597" max="3599" width="9.28515625" style="23" customWidth="1"/>
    <col min="3600" max="3600" width="2.140625" style="23" customWidth="1"/>
    <col min="3601" max="3601" width="16.28515625" style="23" customWidth="1"/>
    <col min="3602" max="3602" width="13.42578125" style="23" customWidth="1"/>
    <col min="3603" max="3603" width="6.42578125" style="23" customWidth="1"/>
    <col min="3604" max="3604" width="10.85546875" style="23" customWidth="1"/>
    <col min="3605" max="3605" width="21.7109375" style="23" customWidth="1"/>
    <col min="3606" max="3606" width="21.42578125" style="23" customWidth="1"/>
    <col min="3607" max="3607" width="11.42578125" style="23"/>
    <col min="3608" max="3608" width="20.28515625" style="23" customWidth="1"/>
    <col min="3609" max="3609" width="22.7109375" style="23" customWidth="1"/>
    <col min="3610" max="3610" width="21.7109375" style="23" customWidth="1"/>
    <col min="3611" max="3840" width="11.42578125" style="23"/>
    <col min="3841" max="3841" width="3.140625" style="23" customWidth="1"/>
    <col min="3842" max="3842" width="8.7109375" style="23" customWidth="1"/>
    <col min="3843" max="3843" width="16.5703125" style="23" customWidth="1"/>
    <col min="3844" max="3844" width="9.5703125" style="23" customWidth="1"/>
    <col min="3845" max="3845" width="9" style="23" customWidth="1"/>
    <col min="3846" max="3846" width="9.5703125" style="23" customWidth="1"/>
    <col min="3847" max="3847" width="9.140625" style="23" customWidth="1"/>
    <col min="3848" max="3848" width="13.5703125" style="23" customWidth="1"/>
    <col min="3849" max="3849" width="8.85546875" style="23" customWidth="1"/>
    <col min="3850" max="3850" width="9.28515625" style="23" customWidth="1"/>
    <col min="3851" max="3851" width="8.7109375" style="23" customWidth="1"/>
    <col min="3852" max="3852" width="14.140625" style="23" customWidth="1"/>
    <col min="3853" max="3855" width="9.28515625" style="23" customWidth="1"/>
    <col min="3856" max="3856" width="2.140625" style="23" customWidth="1"/>
    <col min="3857" max="3857" width="16.28515625" style="23" customWidth="1"/>
    <col min="3858" max="3858" width="13.42578125" style="23" customWidth="1"/>
    <col min="3859" max="3859" width="6.42578125" style="23" customWidth="1"/>
    <col min="3860" max="3860" width="10.85546875" style="23" customWidth="1"/>
    <col min="3861" max="3861" width="21.7109375" style="23" customWidth="1"/>
    <col min="3862" max="3862" width="21.42578125" style="23" customWidth="1"/>
    <col min="3863" max="3863" width="11.42578125" style="23"/>
    <col min="3864" max="3864" width="20.28515625" style="23" customWidth="1"/>
    <col min="3865" max="3865" width="22.7109375" style="23" customWidth="1"/>
    <col min="3866" max="3866" width="21.7109375" style="23" customWidth="1"/>
    <col min="3867" max="4096" width="11.42578125" style="23"/>
    <col min="4097" max="4097" width="3.140625" style="23" customWidth="1"/>
    <col min="4098" max="4098" width="8.7109375" style="23" customWidth="1"/>
    <col min="4099" max="4099" width="16.5703125" style="23" customWidth="1"/>
    <col min="4100" max="4100" width="9.5703125" style="23" customWidth="1"/>
    <col min="4101" max="4101" width="9" style="23" customWidth="1"/>
    <col min="4102" max="4102" width="9.5703125" style="23" customWidth="1"/>
    <col min="4103" max="4103" width="9.140625" style="23" customWidth="1"/>
    <col min="4104" max="4104" width="13.5703125" style="23" customWidth="1"/>
    <col min="4105" max="4105" width="8.85546875" style="23" customWidth="1"/>
    <col min="4106" max="4106" width="9.28515625" style="23" customWidth="1"/>
    <col min="4107" max="4107" width="8.7109375" style="23" customWidth="1"/>
    <col min="4108" max="4108" width="14.140625" style="23" customWidth="1"/>
    <col min="4109" max="4111" width="9.28515625" style="23" customWidth="1"/>
    <col min="4112" max="4112" width="2.140625" style="23" customWidth="1"/>
    <col min="4113" max="4113" width="16.28515625" style="23" customWidth="1"/>
    <col min="4114" max="4114" width="13.42578125" style="23" customWidth="1"/>
    <col min="4115" max="4115" width="6.42578125" style="23" customWidth="1"/>
    <col min="4116" max="4116" width="10.85546875" style="23" customWidth="1"/>
    <col min="4117" max="4117" width="21.7109375" style="23" customWidth="1"/>
    <col min="4118" max="4118" width="21.42578125" style="23" customWidth="1"/>
    <col min="4119" max="4119" width="11.42578125" style="23"/>
    <col min="4120" max="4120" width="20.28515625" style="23" customWidth="1"/>
    <col min="4121" max="4121" width="22.7109375" style="23" customWidth="1"/>
    <col min="4122" max="4122" width="21.7109375" style="23" customWidth="1"/>
    <col min="4123" max="4352" width="11.42578125" style="23"/>
    <col min="4353" max="4353" width="3.140625" style="23" customWidth="1"/>
    <col min="4354" max="4354" width="8.7109375" style="23" customWidth="1"/>
    <col min="4355" max="4355" width="16.5703125" style="23" customWidth="1"/>
    <col min="4356" max="4356" width="9.5703125" style="23" customWidth="1"/>
    <col min="4357" max="4357" width="9" style="23" customWidth="1"/>
    <col min="4358" max="4358" width="9.5703125" style="23" customWidth="1"/>
    <col min="4359" max="4359" width="9.140625" style="23" customWidth="1"/>
    <col min="4360" max="4360" width="13.5703125" style="23" customWidth="1"/>
    <col min="4361" max="4361" width="8.85546875" style="23" customWidth="1"/>
    <col min="4362" max="4362" width="9.28515625" style="23" customWidth="1"/>
    <col min="4363" max="4363" width="8.7109375" style="23" customWidth="1"/>
    <col min="4364" max="4364" width="14.140625" style="23" customWidth="1"/>
    <col min="4365" max="4367" width="9.28515625" style="23" customWidth="1"/>
    <col min="4368" max="4368" width="2.140625" style="23" customWidth="1"/>
    <col min="4369" max="4369" width="16.28515625" style="23" customWidth="1"/>
    <col min="4370" max="4370" width="13.42578125" style="23" customWidth="1"/>
    <col min="4371" max="4371" width="6.42578125" style="23" customWidth="1"/>
    <col min="4372" max="4372" width="10.85546875" style="23" customWidth="1"/>
    <col min="4373" max="4373" width="21.7109375" style="23" customWidth="1"/>
    <col min="4374" max="4374" width="21.42578125" style="23" customWidth="1"/>
    <col min="4375" max="4375" width="11.42578125" style="23"/>
    <col min="4376" max="4376" width="20.28515625" style="23" customWidth="1"/>
    <col min="4377" max="4377" width="22.7109375" style="23" customWidth="1"/>
    <col min="4378" max="4378" width="21.7109375" style="23" customWidth="1"/>
    <col min="4379" max="4608" width="11.42578125" style="23"/>
    <col min="4609" max="4609" width="3.140625" style="23" customWidth="1"/>
    <col min="4610" max="4610" width="8.7109375" style="23" customWidth="1"/>
    <col min="4611" max="4611" width="16.5703125" style="23" customWidth="1"/>
    <col min="4612" max="4612" width="9.5703125" style="23" customWidth="1"/>
    <col min="4613" max="4613" width="9" style="23" customWidth="1"/>
    <col min="4614" max="4614" width="9.5703125" style="23" customWidth="1"/>
    <col min="4615" max="4615" width="9.140625" style="23" customWidth="1"/>
    <col min="4616" max="4616" width="13.5703125" style="23" customWidth="1"/>
    <col min="4617" max="4617" width="8.85546875" style="23" customWidth="1"/>
    <col min="4618" max="4618" width="9.28515625" style="23" customWidth="1"/>
    <col min="4619" max="4619" width="8.7109375" style="23" customWidth="1"/>
    <col min="4620" max="4620" width="14.140625" style="23" customWidth="1"/>
    <col min="4621" max="4623" width="9.28515625" style="23" customWidth="1"/>
    <col min="4624" max="4624" width="2.140625" style="23" customWidth="1"/>
    <col min="4625" max="4625" width="16.28515625" style="23" customWidth="1"/>
    <col min="4626" max="4626" width="13.42578125" style="23" customWidth="1"/>
    <col min="4627" max="4627" width="6.42578125" style="23" customWidth="1"/>
    <col min="4628" max="4628" width="10.85546875" style="23" customWidth="1"/>
    <col min="4629" max="4629" width="21.7109375" style="23" customWidth="1"/>
    <col min="4630" max="4630" width="21.42578125" style="23" customWidth="1"/>
    <col min="4631" max="4631" width="11.42578125" style="23"/>
    <col min="4632" max="4632" width="20.28515625" style="23" customWidth="1"/>
    <col min="4633" max="4633" width="22.7109375" style="23" customWidth="1"/>
    <col min="4634" max="4634" width="21.7109375" style="23" customWidth="1"/>
    <col min="4635" max="4864" width="11.42578125" style="23"/>
    <col min="4865" max="4865" width="3.140625" style="23" customWidth="1"/>
    <col min="4866" max="4866" width="8.7109375" style="23" customWidth="1"/>
    <col min="4867" max="4867" width="16.5703125" style="23" customWidth="1"/>
    <col min="4868" max="4868" width="9.5703125" style="23" customWidth="1"/>
    <col min="4869" max="4869" width="9" style="23" customWidth="1"/>
    <col min="4870" max="4870" width="9.5703125" style="23" customWidth="1"/>
    <col min="4871" max="4871" width="9.140625" style="23" customWidth="1"/>
    <col min="4872" max="4872" width="13.5703125" style="23" customWidth="1"/>
    <col min="4873" max="4873" width="8.85546875" style="23" customWidth="1"/>
    <col min="4874" max="4874" width="9.28515625" style="23" customWidth="1"/>
    <col min="4875" max="4875" width="8.7109375" style="23" customWidth="1"/>
    <col min="4876" max="4876" width="14.140625" style="23" customWidth="1"/>
    <col min="4877" max="4879" width="9.28515625" style="23" customWidth="1"/>
    <col min="4880" max="4880" width="2.140625" style="23" customWidth="1"/>
    <col min="4881" max="4881" width="16.28515625" style="23" customWidth="1"/>
    <col min="4882" max="4882" width="13.42578125" style="23" customWidth="1"/>
    <col min="4883" max="4883" width="6.42578125" style="23" customWidth="1"/>
    <col min="4884" max="4884" width="10.85546875" style="23" customWidth="1"/>
    <col min="4885" max="4885" width="21.7109375" style="23" customWidth="1"/>
    <col min="4886" max="4886" width="21.42578125" style="23" customWidth="1"/>
    <col min="4887" max="4887" width="11.42578125" style="23"/>
    <col min="4888" max="4888" width="20.28515625" style="23" customWidth="1"/>
    <col min="4889" max="4889" width="22.7109375" style="23" customWidth="1"/>
    <col min="4890" max="4890" width="21.7109375" style="23" customWidth="1"/>
    <col min="4891" max="5120" width="11.42578125" style="23"/>
    <col min="5121" max="5121" width="3.140625" style="23" customWidth="1"/>
    <col min="5122" max="5122" width="8.7109375" style="23" customWidth="1"/>
    <col min="5123" max="5123" width="16.5703125" style="23" customWidth="1"/>
    <col min="5124" max="5124" width="9.5703125" style="23" customWidth="1"/>
    <col min="5125" max="5125" width="9" style="23" customWidth="1"/>
    <col min="5126" max="5126" width="9.5703125" style="23" customWidth="1"/>
    <col min="5127" max="5127" width="9.140625" style="23" customWidth="1"/>
    <col min="5128" max="5128" width="13.5703125" style="23" customWidth="1"/>
    <col min="5129" max="5129" width="8.85546875" style="23" customWidth="1"/>
    <col min="5130" max="5130" width="9.28515625" style="23" customWidth="1"/>
    <col min="5131" max="5131" width="8.7109375" style="23" customWidth="1"/>
    <col min="5132" max="5132" width="14.140625" style="23" customWidth="1"/>
    <col min="5133" max="5135" width="9.28515625" style="23" customWidth="1"/>
    <col min="5136" max="5136" width="2.140625" style="23" customWidth="1"/>
    <col min="5137" max="5137" width="16.28515625" style="23" customWidth="1"/>
    <col min="5138" max="5138" width="13.42578125" style="23" customWidth="1"/>
    <col min="5139" max="5139" width="6.42578125" style="23" customWidth="1"/>
    <col min="5140" max="5140" width="10.85546875" style="23" customWidth="1"/>
    <col min="5141" max="5141" width="21.7109375" style="23" customWidth="1"/>
    <col min="5142" max="5142" width="21.42578125" style="23" customWidth="1"/>
    <col min="5143" max="5143" width="11.42578125" style="23"/>
    <col min="5144" max="5144" width="20.28515625" style="23" customWidth="1"/>
    <col min="5145" max="5145" width="22.7109375" style="23" customWidth="1"/>
    <col min="5146" max="5146" width="21.7109375" style="23" customWidth="1"/>
    <col min="5147" max="5376" width="11.42578125" style="23"/>
    <col min="5377" max="5377" width="3.140625" style="23" customWidth="1"/>
    <col min="5378" max="5378" width="8.7109375" style="23" customWidth="1"/>
    <col min="5379" max="5379" width="16.5703125" style="23" customWidth="1"/>
    <col min="5380" max="5380" width="9.5703125" style="23" customWidth="1"/>
    <col min="5381" max="5381" width="9" style="23" customWidth="1"/>
    <col min="5382" max="5382" width="9.5703125" style="23" customWidth="1"/>
    <col min="5383" max="5383" width="9.140625" style="23" customWidth="1"/>
    <col min="5384" max="5384" width="13.5703125" style="23" customWidth="1"/>
    <col min="5385" max="5385" width="8.85546875" style="23" customWidth="1"/>
    <col min="5386" max="5386" width="9.28515625" style="23" customWidth="1"/>
    <col min="5387" max="5387" width="8.7109375" style="23" customWidth="1"/>
    <col min="5388" max="5388" width="14.140625" style="23" customWidth="1"/>
    <col min="5389" max="5391" width="9.28515625" style="23" customWidth="1"/>
    <col min="5392" max="5392" width="2.140625" style="23" customWidth="1"/>
    <col min="5393" max="5393" width="16.28515625" style="23" customWidth="1"/>
    <col min="5394" max="5394" width="13.42578125" style="23" customWidth="1"/>
    <col min="5395" max="5395" width="6.42578125" style="23" customWidth="1"/>
    <col min="5396" max="5396" width="10.85546875" style="23" customWidth="1"/>
    <col min="5397" max="5397" width="21.7109375" style="23" customWidth="1"/>
    <col min="5398" max="5398" width="21.42578125" style="23" customWidth="1"/>
    <col min="5399" max="5399" width="11.42578125" style="23"/>
    <col min="5400" max="5400" width="20.28515625" style="23" customWidth="1"/>
    <col min="5401" max="5401" width="22.7109375" style="23" customWidth="1"/>
    <col min="5402" max="5402" width="21.7109375" style="23" customWidth="1"/>
    <col min="5403" max="5632" width="11.42578125" style="23"/>
    <col min="5633" max="5633" width="3.140625" style="23" customWidth="1"/>
    <col min="5634" max="5634" width="8.7109375" style="23" customWidth="1"/>
    <col min="5635" max="5635" width="16.5703125" style="23" customWidth="1"/>
    <col min="5636" max="5636" width="9.5703125" style="23" customWidth="1"/>
    <col min="5637" max="5637" width="9" style="23" customWidth="1"/>
    <col min="5638" max="5638" width="9.5703125" style="23" customWidth="1"/>
    <col min="5639" max="5639" width="9.140625" style="23" customWidth="1"/>
    <col min="5640" max="5640" width="13.5703125" style="23" customWidth="1"/>
    <col min="5641" max="5641" width="8.85546875" style="23" customWidth="1"/>
    <col min="5642" max="5642" width="9.28515625" style="23" customWidth="1"/>
    <col min="5643" max="5643" width="8.7109375" style="23" customWidth="1"/>
    <col min="5644" max="5644" width="14.140625" style="23" customWidth="1"/>
    <col min="5645" max="5647" width="9.28515625" style="23" customWidth="1"/>
    <col min="5648" max="5648" width="2.140625" style="23" customWidth="1"/>
    <col min="5649" max="5649" width="16.28515625" style="23" customWidth="1"/>
    <col min="5650" max="5650" width="13.42578125" style="23" customWidth="1"/>
    <col min="5651" max="5651" width="6.42578125" style="23" customWidth="1"/>
    <col min="5652" max="5652" width="10.85546875" style="23" customWidth="1"/>
    <col min="5653" max="5653" width="21.7109375" style="23" customWidth="1"/>
    <col min="5654" max="5654" width="21.42578125" style="23" customWidth="1"/>
    <col min="5655" max="5655" width="11.42578125" style="23"/>
    <col min="5656" max="5656" width="20.28515625" style="23" customWidth="1"/>
    <col min="5657" max="5657" width="22.7109375" style="23" customWidth="1"/>
    <col min="5658" max="5658" width="21.7109375" style="23" customWidth="1"/>
    <col min="5659" max="5888" width="11.42578125" style="23"/>
    <col min="5889" max="5889" width="3.140625" style="23" customWidth="1"/>
    <col min="5890" max="5890" width="8.7109375" style="23" customWidth="1"/>
    <col min="5891" max="5891" width="16.5703125" style="23" customWidth="1"/>
    <col min="5892" max="5892" width="9.5703125" style="23" customWidth="1"/>
    <col min="5893" max="5893" width="9" style="23" customWidth="1"/>
    <col min="5894" max="5894" width="9.5703125" style="23" customWidth="1"/>
    <col min="5895" max="5895" width="9.140625" style="23" customWidth="1"/>
    <col min="5896" max="5896" width="13.5703125" style="23" customWidth="1"/>
    <col min="5897" max="5897" width="8.85546875" style="23" customWidth="1"/>
    <col min="5898" max="5898" width="9.28515625" style="23" customWidth="1"/>
    <col min="5899" max="5899" width="8.7109375" style="23" customWidth="1"/>
    <col min="5900" max="5900" width="14.140625" style="23" customWidth="1"/>
    <col min="5901" max="5903" width="9.28515625" style="23" customWidth="1"/>
    <col min="5904" max="5904" width="2.140625" style="23" customWidth="1"/>
    <col min="5905" max="5905" width="16.28515625" style="23" customWidth="1"/>
    <col min="5906" max="5906" width="13.42578125" style="23" customWidth="1"/>
    <col min="5907" max="5907" width="6.42578125" style="23" customWidth="1"/>
    <col min="5908" max="5908" width="10.85546875" style="23" customWidth="1"/>
    <col min="5909" max="5909" width="21.7109375" style="23" customWidth="1"/>
    <col min="5910" max="5910" width="21.42578125" style="23" customWidth="1"/>
    <col min="5911" max="5911" width="11.42578125" style="23"/>
    <col min="5912" max="5912" width="20.28515625" style="23" customWidth="1"/>
    <col min="5913" max="5913" width="22.7109375" style="23" customWidth="1"/>
    <col min="5914" max="5914" width="21.7109375" style="23" customWidth="1"/>
    <col min="5915" max="6144" width="11.42578125" style="23"/>
    <col min="6145" max="6145" width="3.140625" style="23" customWidth="1"/>
    <col min="6146" max="6146" width="8.7109375" style="23" customWidth="1"/>
    <col min="6147" max="6147" width="16.5703125" style="23" customWidth="1"/>
    <col min="6148" max="6148" width="9.5703125" style="23" customWidth="1"/>
    <col min="6149" max="6149" width="9" style="23" customWidth="1"/>
    <col min="6150" max="6150" width="9.5703125" style="23" customWidth="1"/>
    <col min="6151" max="6151" width="9.140625" style="23" customWidth="1"/>
    <col min="6152" max="6152" width="13.5703125" style="23" customWidth="1"/>
    <col min="6153" max="6153" width="8.85546875" style="23" customWidth="1"/>
    <col min="6154" max="6154" width="9.28515625" style="23" customWidth="1"/>
    <col min="6155" max="6155" width="8.7109375" style="23" customWidth="1"/>
    <col min="6156" max="6156" width="14.140625" style="23" customWidth="1"/>
    <col min="6157" max="6159" width="9.28515625" style="23" customWidth="1"/>
    <col min="6160" max="6160" width="2.140625" style="23" customWidth="1"/>
    <col min="6161" max="6161" width="16.28515625" style="23" customWidth="1"/>
    <col min="6162" max="6162" width="13.42578125" style="23" customWidth="1"/>
    <col min="6163" max="6163" width="6.42578125" style="23" customWidth="1"/>
    <col min="6164" max="6164" width="10.85546875" style="23" customWidth="1"/>
    <col min="6165" max="6165" width="21.7109375" style="23" customWidth="1"/>
    <col min="6166" max="6166" width="21.42578125" style="23" customWidth="1"/>
    <col min="6167" max="6167" width="11.42578125" style="23"/>
    <col min="6168" max="6168" width="20.28515625" style="23" customWidth="1"/>
    <col min="6169" max="6169" width="22.7109375" style="23" customWidth="1"/>
    <col min="6170" max="6170" width="21.7109375" style="23" customWidth="1"/>
    <col min="6171" max="6400" width="11.42578125" style="23"/>
    <col min="6401" max="6401" width="3.140625" style="23" customWidth="1"/>
    <col min="6402" max="6402" width="8.7109375" style="23" customWidth="1"/>
    <col min="6403" max="6403" width="16.5703125" style="23" customWidth="1"/>
    <col min="6404" max="6404" width="9.5703125" style="23" customWidth="1"/>
    <col min="6405" max="6405" width="9" style="23" customWidth="1"/>
    <col min="6406" max="6406" width="9.5703125" style="23" customWidth="1"/>
    <col min="6407" max="6407" width="9.140625" style="23" customWidth="1"/>
    <col min="6408" max="6408" width="13.5703125" style="23" customWidth="1"/>
    <col min="6409" max="6409" width="8.85546875" style="23" customWidth="1"/>
    <col min="6410" max="6410" width="9.28515625" style="23" customWidth="1"/>
    <col min="6411" max="6411" width="8.7109375" style="23" customWidth="1"/>
    <col min="6412" max="6412" width="14.140625" style="23" customWidth="1"/>
    <col min="6413" max="6415" width="9.28515625" style="23" customWidth="1"/>
    <col min="6416" max="6416" width="2.140625" style="23" customWidth="1"/>
    <col min="6417" max="6417" width="16.28515625" style="23" customWidth="1"/>
    <col min="6418" max="6418" width="13.42578125" style="23" customWidth="1"/>
    <col min="6419" max="6419" width="6.42578125" style="23" customWidth="1"/>
    <col min="6420" max="6420" width="10.85546875" style="23" customWidth="1"/>
    <col min="6421" max="6421" width="21.7109375" style="23" customWidth="1"/>
    <col min="6422" max="6422" width="21.42578125" style="23" customWidth="1"/>
    <col min="6423" max="6423" width="11.42578125" style="23"/>
    <col min="6424" max="6424" width="20.28515625" style="23" customWidth="1"/>
    <col min="6425" max="6425" width="22.7109375" style="23" customWidth="1"/>
    <col min="6426" max="6426" width="21.7109375" style="23" customWidth="1"/>
    <col min="6427" max="6656" width="11.42578125" style="23"/>
    <col min="6657" max="6657" width="3.140625" style="23" customWidth="1"/>
    <col min="6658" max="6658" width="8.7109375" style="23" customWidth="1"/>
    <col min="6659" max="6659" width="16.5703125" style="23" customWidth="1"/>
    <col min="6660" max="6660" width="9.5703125" style="23" customWidth="1"/>
    <col min="6661" max="6661" width="9" style="23" customWidth="1"/>
    <col min="6662" max="6662" width="9.5703125" style="23" customWidth="1"/>
    <col min="6663" max="6663" width="9.140625" style="23" customWidth="1"/>
    <col min="6664" max="6664" width="13.5703125" style="23" customWidth="1"/>
    <col min="6665" max="6665" width="8.85546875" style="23" customWidth="1"/>
    <col min="6666" max="6666" width="9.28515625" style="23" customWidth="1"/>
    <col min="6667" max="6667" width="8.7109375" style="23" customWidth="1"/>
    <col min="6668" max="6668" width="14.140625" style="23" customWidth="1"/>
    <col min="6669" max="6671" width="9.28515625" style="23" customWidth="1"/>
    <col min="6672" max="6672" width="2.140625" style="23" customWidth="1"/>
    <col min="6673" max="6673" width="16.28515625" style="23" customWidth="1"/>
    <col min="6674" max="6674" width="13.42578125" style="23" customWidth="1"/>
    <col min="6675" max="6675" width="6.42578125" style="23" customWidth="1"/>
    <col min="6676" max="6676" width="10.85546875" style="23" customWidth="1"/>
    <col min="6677" max="6677" width="21.7109375" style="23" customWidth="1"/>
    <col min="6678" max="6678" width="21.42578125" style="23" customWidth="1"/>
    <col min="6679" max="6679" width="11.42578125" style="23"/>
    <col min="6680" max="6680" width="20.28515625" style="23" customWidth="1"/>
    <col min="6681" max="6681" width="22.7109375" style="23" customWidth="1"/>
    <col min="6682" max="6682" width="21.7109375" style="23" customWidth="1"/>
    <col min="6683" max="6912" width="11.42578125" style="23"/>
    <col min="6913" max="6913" width="3.140625" style="23" customWidth="1"/>
    <col min="6914" max="6914" width="8.7109375" style="23" customWidth="1"/>
    <col min="6915" max="6915" width="16.5703125" style="23" customWidth="1"/>
    <col min="6916" max="6916" width="9.5703125" style="23" customWidth="1"/>
    <col min="6917" max="6917" width="9" style="23" customWidth="1"/>
    <col min="6918" max="6918" width="9.5703125" style="23" customWidth="1"/>
    <col min="6919" max="6919" width="9.140625" style="23" customWidth="1"/>
    <col min="6920" max="6920" width="13.5703125" style="23" customWidth="1"/>
    <col min="6921" max="6921" width="8.85546875" style="23" customWidth="1"/>
    <col min="6922" max="6922" width="9.28515625" style="23" customWidth="1"/>
    <col min="6923" max="6923" width="8.7109375" style="23" customWidth="1"/>
    <col min="6924" max="6924" width="14.140625" style="23" customWidth="1"/>
    <col min="6925" max="6927" width="9.28515625" style="23" customWidth="1"/>
    <col min="6928" max="6928" width="2.140625" style="23" customWidth="1"/>
    <col min="6929" max="6929" width="16.28515625" style="23" customWidth="1"/>
    <col min="6930" max="6930" width="13.42578125" style="23" customWidth="1"/>
    <col min="6931" max="6931" width="6.42578125" style="23" customWidth="1"/>
    <col min="6932" max="6932" width="10.85546875" style="23" customWidth="1"/>
    <col min="6933" max="6933" width="21.7109375" style="23" customWidth="1"/>
    <col min="6934" max="6934" width="21.42578125" style="23" customWidth="1"/>
    <col min="6935" max="6935" width="11.42578125" style="23"/>
    <col min="6936" max="6936" width="20.28515625" style="23" customWidth="1"/>
    <col min="6937" max="6937" width="22.7109375" style="23" customWidth="1"/>
    <col min="6938" max="6938" width="21.7109375" style="23" customWidth="1"/>
    <col min="6939" max="7168" width="11.42578125" style="23"/>
    <col min="7169" max="7169" width="3.140625" style="23" customWidth="1"/>
    <col min="7170" max="7170" width="8.7109375" style="23" customWidth="1"/>
    <col min="7171" max="7171" width="16.5703125" style="23" customWidth="1"/>
    <col min="7172" max="7172" width="9.5703125" style="23" customWidth="1"/>
    <col min="7173" max="7173" width="9" style="23" customWidth="1"/>
    <col min="7174" max="7174" width="9.5703125" style="23" customWidth="1"/>
    <col min="7175" max="7175" width="9.140625" style="23" customWidth="1"/>
    <col min="7176" max="7176" width="13.5703125" style="23" customWidth="1"/>
    <col min="7177" max="7177" width="8.85546875" style="23" customWidth="1"/>
    <col min="7178" max="7178" width="9.28515625" style="23" customWidth="1"/>
    <col min="7179" max="7179" width="8.7109375" style="23" customWidth="1"/>
    <col min="7180" max="7180" width="14.140625" style="23" customWidth="1"/>
    <col min="7181" max="7183" width="9.28515625" style="23" customWidth="1"/>
    <col min="7184" max="7184" width="2.140625" style="23" customWidth="1"/>
    <col min="7185" max="7185" width="16.28515625" style="23" customWidth="1"/>
    <col min="7186" max="7186" width="13.42578125" style="23" customWidth="1"/>
    <col min="7187" max="7187" width="6.42578125" style="23" customWidth="1"/>
    <col min="7188" max="7188" width="10.85546875" style="23" customWidth="1"/>
    <col min="7189" max="7189" width="21.7109375" style="23" customWidth="1"/>
    <col min="7190" max="7190" width="21.42578125" style="23" customWidth="1"/>
    <col min="7191" max="7191" width="11.42578125" style="23"/>
    <col min="7192" max="7192" width="20.28515625" style="23" customWidth="1"/>
    <col min="7193" max="7193" width="22.7109375" style="23" customWidth="1"/>
    <col min="7194" max="7194" width="21.7109375" style="23" customWidth="1"/>
    <col min="7195" max="7424" width="11.42578125" style="23"/>
    <col min="7425" max="7425" width="3.140625" style="23" customWidth="1"/>
    <col min="7426" max="7426" width="8.7109375" style="23" customWidth="1"/>
    <col min="7427" max="7427" width="16.5703125" style="23" customWidth="1"/>
    <col min="7428" max="7428" width="9.5703125" style="23" customWidth="1"/>
    <col min="7429" max="7429" width="9" style="23" customWidth="1"/>
    <col min="7430" max="7430" width="9.5703125" style="23" customWidth="1"/>
    <col min="7431" max="7431" width="9.140625" style="23" customWidth="1"/>
    <col min="7432" max="7432" width="13.5703125" style="23" customWidth="1"/>
    <col min="7433" max="7433" width="8.85546875" style="23" customWidth="1"/>
    <col min="7434" max="7434" width="9.28515625" style="23" customWidth="1"/>
    <col min="7435" max="7435" width="8.7109375" style="23" customWidth="1"/>
    <col min="7436" max="7436" width="14.140625" style="23" customWidth="1"/>
    <col min="7437" max="7439" width="9.28515625" style="23" customWidth="1"/>
    <col min="7440" max="7440" width="2.140625" style="23" customWidth="1"/>
    <col min="7441" max="7441" width="16.28515625" style="23" customWidth="1"/>
    <col min="7442" max="7442" width="13.42578125" style="23" customWidth="1"/>
    <col min="7443" max="7443" width="6.42578125" style="23" customWidth="1"/>
    <col min="7444" max="7444" width="10.85546875" style="23" customWidth="1"/>
    <col min="7445" max="7445" width="21.7109375" style="23" customWidth="1"/>
    <col min="7446" max="7446" width="21.42578125" style="23" customWidth="1"/>
    <col min="7447" max="7447" width="11.42578125" style="23"/>
    <col min="7448" max="7448" width="20.28515625" style="23" customWidth="1"/>
    <col min="7449" max="7449" width="22.7109375" style="23" customWidth="1"/>
    <col min="7450" max="7450" width="21.7109375" style="23" customWidth="1"/>
    <col min="7451" max="7680" width="11.42578125" style="23"/>
    <col min="7681" max="7681" width="3.140625" style="23" customWidth="1"/>
    <col min="7682" max="7682" width="8.7109375" style="23" customWidth="1"/>
    <col min="7683" max="7683" width="16.5703125" style="23" customWidth="1"/>
    <col min="7684" max="7684" width="9.5703125" style="23" customWidth="1"/>
    <col min="7685" max="7685" width="9" style="23" customWidth="1"/>
    <col min="7686" max="7686" width="9.5703125" style="23" customWidth="1"/>
    <col min="7687" max="7687" width="9.140625" style="23" customWidth="1"/>
    <col min="7688" max="7688" width="13.5703125" style="23" customWidth="1"/>
    <col min="7689" max="7689" width="8.85546875" style="23" customWidth="1"/>
    <col min="7690" max="7690" width="9.28515625" style="23" customWidth="1"/>
    <col min="7691" max="7691" width="8.7109375" style="23" customWidth="1"/>
    <col min="7692" max="7692" width="14.140625" style="23" customWidth="1"/>
    <col min="7693" max="7695" width="9.28515625" style="23" customWidth="1"/>
    <col min="7696" max="7696" width="2.140625" style="23" customWidth="1"/>
    <col min="7697" max="7697" width="16.28515625" style="23" customWidth="1"/>
    <col min="7698" max="7698" width="13.42578125" style="23" customWidth="1"/>
    <col min="7699" max="7699" width="6.42578125" style="23" customWidth="1"/>
    <col min="7700" max="7700" width="10.85546875" style="23" customWidth="1"/>
    <col min="7701" max="7701" width="21.7109375" style="23" customWidth="1"/>
    <col min="7702" max="7702" width="21.42578125" style="23" customWidth="1"/>
    <col min="7703" max="7703" width="11.42578125" style="23"/>
    <col min="7704" max="7704" width="20.28515625" style="23" customWidth="1"/>
    <col min="7705" max="7705" width="22.7109375" style="23" customWidth="1"/>
    <col min="7706" max="7706" width="21.7109375" style="23" customWidth="1"/>
    <col min="7707" max="7936" width="11.42578125" style="23"/>
    <col min="7937" max="7937" width="3.140625" style="23" customWidth="1"/>
    <col min="7938" max="7938" width="8.7109375" style="23" customWidth="1"/>
    <col min="7939" max="7939" width="16.5703125" style="23" customWidth="1"/>
    <col min="7940" max="7940" width="9.5703125" style="23" customWidth="1"/>
    <col min="7941" max="7941" width="9" style="23" customWidth="1"/>
    <col min="7942" max="7942" width="9.5703125" style="23" customWidth="1"/>
    <col min="7943" max="7943" width="9.140625" style="23" customWidth="1"/>
    <col min="7944" max="7944" width="13.5703125" style="23" customWidth="1"/>
    <col min="7945" max="7945" width="8.85546875" style="23" customWidth="1"/>
    <col min="7946" max="7946" width="9.28515625" style="23" customWidth="1"/>
    <col min="7947" max="7947" width="8.7109375" style="23" customWidth="1"/>
    <col min="7948" max="7948" width="14.140625" style="23" customWidth="1"/>
    <col min="7949" max="7951" width="9.28515625" style="23" customWidth="1"/>
    <col min="7952" max="7952" width="2.140625" style="23" customWidth="1"/>
    <col min="7953" max="7953" width="16.28515625" style="23" customWidth="1"/>
    <col min="7954" max="7954" width="13.42578125" style="23" customWidth="1"/>
    <col min="7955" max="7955" width="6.42578125" style="23" customWidth="1"/>
    <col min="7956" max="7956" width="10.85546875" style="23" customWidth="1"/>
    <col min="7957" max="7957" width="21.7109375" style="23" customWidth="1"/>
    <col min="7958" max="7958" width="21.42578125" style="23" customWidth="1"/>
    <col min="7959" max="7959" width="11.42578125" style="23"/>
    <col min="7960" max="7960" width="20.28515625" style="23" customWidth="1"/>
    <col min="7961" max="7961" width="22.7109375" style="23" customWidth="1"/>
    <col min="7962" max="7962" width="21.7109375" style="23" customWidth="1"/>
    <col min="7963" max="8192" width="11.42578125" style="23"/>
    <col min="8193" max="8193" width="3.140625" style="23" customWidth="1"/>
    <col min="8194" max="8194" width="8.7109375" style="23" customWidth="1"/>
    <col min="8195" max="8195" width="16.5703125" style="23" customWidth="1"/>
    <col min="8196" max="8196" width="9.5703125" style="23" customWidth="1"/>
    <col min="8197" max="8197" width="9" style="23" customWidth="1"/>
    <col min="8198" max="8198" width="9.5703125" style="23" customWidth="1"/>
    <col min="8199" max="8199" width="9.140625" style="23" customWidth="1"/>
    <col min="8200" max="8200" width="13.5703125" style="23" customWidth="1"/>
    <col min="8201" max="8201" width="8.85546875" style="23" customWidth="1"/>
    <col min="8202" max="8202" width="9.28515625" style="23" customWidth="1"/>
    <col min="8203" max="8203" width="8.7109375" style="23" customWidth="1"/>
    <col min="8204" max="8204" width="14.140625" style="23" customWidth="1"/>
    <col min="8205" max="8207" width="9.28515625" style="23" customWidth="1"/>
    <col min="8208" max="8208" width="2.140625" style="23" customWidth="1"/>
    <col min="8209" max="8209" width="16.28515625" style="23" customWidth="1"/>
    <col min="8210" max="8210" width="13.42578125" style="23" customWidth="1"/>
    <col min="8211" max="8211" width="6.42578125" style="23" customWidth="1"/>
    <col min="8212" max="8212" width="10.85546875" style="23" customWidth="1"/>
    <col min="8213" max="8213" width="21.7109375" style="23" customWidth="1"/>
    <col min="8214" max="8214" width="21.42578125" style="23" customWidth="1"/>
    <col min="8215" max="8215" width="11.42578125" style="23"/>
    <col min="8216" max="8216" width="20.28515625" style="23" customWidth="1"/>
    <col min="8217" max="8217" width="22.7109375" style="23" customWidth="1"/>
    <col min="8218" max="8218" width="21.7109375" style="23" customWidth="1"/>
    <col min="8219" max="8448" width="11.42578125" style="23"/>
    <col min="8449" max="8449" width="3.140625" style="23" customWidth="1"/>
    <col min="8450" max="8450" width="8.7109375" style="23" customWidth="1"/>
    <col min="8451" max="8451" width="16.5703125" style="23" customWidth="1"/>
    <col min="8452" max="8452" width="9.5703125" style="23" customWidth="1"/>
    <col min="8453" max="8453" width="9" style="23" customWidth="1"/>
    <col min="8454" max="8454" width="9.5703125" style="23" customWidth="1"/>
    <col min="8455" max="8455" width="9.140625" style="23" customWidth="1"/>
    <col min="8456" max="8456" width="13.5703125" style="23" customWidth="1"/>
    <col min="8457" max="8457" width="8.85546875" style="23" customWidth="1"/>
    <col min="8458" max="8458" width="9.28515625" style="23" customWidth="1"/>
    <col min="8459" max="8459" width="8.7109375" style="23" customWidth="1"/>
    <col min="8460" max="8460" width="14.140625" style="23" customWidth="1"/>
    <col min="8461" max="8463" width="9.28515625" style="23" customWidth="1"/>
    <col min="8464" max="8464" width="2.140625" style="23" customWidth="1"/>
    <col min="8465" max="8465" width="16.28515625" style="23" customWidth="1"/>
    <col min="8466" max="8466" width="13.42578125" style="23" customWidth="1"/>
    <col min="8467" max="8467" width="6.42578125" style="23" customWidth="1"/>
    <col min="8468" max="8468" width="10.85546875" style="23" customWidth="1"/>
    <col min="8469" max="8469" width="21.7109375" style="23" customWidth="1"/>
    <col min="8470" max="8470" width="21.42578125" style="23" customWidth="1"/>
    <col min="8471" max="8471" width="11.42578125" style="23"/>
    <col min="8472" max="8472" width="20.28515625" style="23" customWidth="1"/>
    <col min="8473" max="8473" width="22.7109375" style="23" customWidth="1"/>
    <col min="8474" max="8474" width="21.7109375" style="23" customWidth="1"/>
    <col min="8475" max="8704" width="11.42578125" style="23"/>
    <col min="8705" max="8705" width="3.140625" style="23" customWidth="1"/>
    <col min="8706" max="8706" width="8.7109375" style="23" customWidth="1"/>
    <col min="8707" max="8707" width="16.5703125" style="23" customWidth="1"/>
    <col min="8708" max="8708" width="9.5703125" style="23" customWidth="1"/>
    <col min="8709" max="8709" width="9" style="23" customWidth="1"/>
    <col min="8710" max="8710" width="9.5703125" style="23" customWidth="1"/>
    <col min="8711" max="8711" width="9.140625" style="23" customWidth="1"/>
    <col min="8712" max="8712" width="13.5703125" style="23" customWidth="1"/>
    <col min="8713" max="8713" width="8.85546875" style="23" customWidth="1"/>
    <col min="8714" max="8714" width="9.28515625" style="23" customWidth="1"/>
    <col min="8715" max="8715" width="8.7109375" style="23" customWidth="1"/>
    <col min="8716" max="8716" width="14.140625" style="23" customWidth="1"/>
    <col min="8717" max="8719" width="9.28515625" style="23" customWidth="1"/>
    <col min="8720" max="8720" width="2.140625" style="23" customWidth="1"/>
    <col min="8721" max="8721" width="16.28515625" style="23" customWidth="1"/>
    <col min="8722" max="8722" width="13.42578125" style="23" customWidth="1"/>
    <col min="8723" max="8723" width="6.42578125" style="23" customWidth="1"/>
    <col min="8724" max="8724" width="10.85546875" style="23" customWidth="1"/>
    <col min="8725" max="8725" width="21.7109375" style="23" customWidth="1"/>
    <col min="8726" max="8726" width="21.42578125" style="23" customWidth="1"/>
    <col min="8727" max="8727" width="11.42578125" style="23"/>
    <col min="8728" max="8728" width="20.28515625" style="23" customWidth="1"/>
    <col min="8729" max="8729" width="22.7109375" style="23" customWidth="1"/>
    <col min="8730" max="8730" width="21.7109375" style="23" customWidth="1"/>
    <col min="8731" max="8960" width="11.42578125" style="23"/>
    <col min="8961" max="8961" width="3.140625" style="23" customWidth="1"/>
    <col min="8962" max="8962" width="8.7109375" style="23" customWidth="1"/>
    <col min="8963" max="8963" width="16.5703125" style="23" customWidth="1"/>
    <col min="8964" max="8964" width="9.5703125" style="23" customWidth="1"/>
    <col min="8965" max="8965" width="9" style="23" customWidth="1"/>
    <col min="8966" max="8966" width="9.5703125" style="23" customWidth="1"/>
    <col min="8967" max="8967" width="9.140625" style="23" customWidth="1"/>
    <col min="8968" max="8968" width="13.5703125" style="23" customWidth="1"/>
    <col min="8969" max="8969" width="8.85546875" style="23" customWidth="1"/>
    <col min="8970" max="8970" width="9.28515625" style="23" customWidth="1"/>
    <col min="8971" max="8971" width="8.7109375" style="23" customWidth="1"/>
    <col min="8972" max="8972" width="14.140625" style="23" customWidth="1"/>
    <col min="8973" max="8975" width="9.28515625" style="23" customWidth="1"/>
    <col min="8976" max="8976" width="2.140625" style="23" customWidth="1"/>
    <col min="8977" max="8977" width="16.28515625" style="23" customWidth="1"/>
    <col min="8978" max="8978" width="13.42578125" style="23" customWidth="1"/>
    <col min="8979" max="8979" width="6.42578125" style="23" customWidth="1"/>
    <col min="8980" max="8980" width="10.85546875" style="23" customWidth="1"/>
    <col min="8981" max="8981" width="21.7109375" style="23" customWidth="1"/>
    <col min="8982" max="8982" width="21.42578125" style="23" customWidth="1"/>
    <col min="8983" max="8983" width="11.42578125" style="23"/>
    <col min="8984" max="8984" width="20.28515625" style="23" customWidth="1"/>
    <col min="8985" max="8985" width="22.7109375" style="23" customWidth="1"/>
    <col min="8986" max="8986" width="21.7109375" style="23" customWidth="1"/>
    <col min="8987" max="9216" width="11.42578125" style="23"/>
    <col min="9217" max="9217" width="3.140625" style="23" customWidth="1"/>
    <col min="9218" max="9218" width="8.7109375" style="23" customWidth="1"/>
    <col min="9219" max="9219" width="16.5703125" style="23" customWidth="1"/>
    <col min="9220" max="9220" width="9.5703125" style="23" customWidth="1"/>
    <col min="9221" max="9221" width="9" style="23" customWidth="1"/>
    <col min="9222" max="9222" width="9.5703125" style="23" customWidth="1"/>
    <col min="9223" max="9223" width="9.140625" style="23" customWidth="1"/>
    <col min="9224" max="9224" width="13.5703125" style="23" customWidth="1"/>
    <col min="9225" max="9225" width="8.85546875" style="23" customWidth="1"/>
    <col min="9226" max="9226" width="9.28515625" style="23" customWidth="1"/>
    <col min="9227" max="9227" width="8.7109375" style="23" customWidth="1"/>
    <col min="9228" max="9228" width="14.140625" style="23" customWidth="1"/>
    <col min="9229" max="9231" width="9.28515625" style="23" customWidth="1"/>
    <col min="9232" max="9232" width="2.140625" style="23" customWidth="1"/>
    <col min="9233" max="9233" width="16.28515625" style="23" customWidth="1"/>
    <col min="9234" max="9234" width="13.42578125" style="23" customWidth="1"/>
    <col min="9235" max="9235" width="6.42578125" style="23" customWidth="1"/>
    <col min="9236" max="9236" width="10.85546875" style="23" customWidth="1"/>
    <col min="9237" max="9237" width="21.7109375" style="23" customWidth="1"/>
    <col min="9238" max="9238" width="21.42578125" style="23" customWidth="1"/>
    <col min="9239" max="9239" width="11.42578125" style="23"/>
    <col min="9240" max="9240" width="20.28515625" style="23" customWidth="1"/>
    <col min="9241" max="9241" width="22.7109375" style="23" customWidth="1"/>
    <col min="9242" max="9242" width="21.7109375" style="23" customWidth="1"/>
    <col min="9243" max="9472" width="11.42578125" style="23"/>
    <col min="9473" max="9473" width="3.140625" style="23" customWidth="1"/>
    <col min="9474" max="9474" width="8.7109375" style="23" customWidth="1"/>
    <col min="9475" max="9475" width="16.5703125" style="23" customWidth="1"/>
    <col min="9476" max="9476" width="9.5703125" style="23" customWidth="1"/>
    <col min="9477" max="9477" width="9" style="23" customWidth="1"/>
    <col min="9478" max="9478" width="9.5703125" style="23" customWidth="1"/>
    <col min="9479" max="9479" width="9.140625" style="23" customWidth="1"/>
    <col min="9480" max="9480" width="13.5703125" style="23" customWidth="1"/>
    <col min="9481" max="9481" width="8.85546875" style="23" customWidth="1"/>
    <col min="9482" max="9482" width="9.28515625" style="23" customWidth="1"/>
    <col min="9483" max="9483" width="8.7109375" style="23" customWidth="1"/>
    <col min="9484" max="9484" width="14.140625" style="23" customWidth="1"/>
    <col min="9485" max="9487" width="9.28515625" style="23" customWidth="1"/>
    <col min="9488" max="9488" width="2.140625" style="23" customWidth="1"/>
    <col min="9489" max="9489" width="16.28515625" style="23" customWidth="1"/>
    <col min="9490" max="9490" width="13.42578125" style="23" customWidth="1"/>
    <col min="9491" max="9491" width="6.42578125" style="23" customWidth="1"/>
    <col min="9492" max="9492" width="10.85546875" style="23" customWidth="1"/>
    <col min="9493" max="9493" width="21.7109375" style="23" customWidth="1"/>
    <col min="9494" max="9494" width="21.42578125" style="23" customWidth="1"/>
    <col min="9495" max="9495" width="11.42578125" style="23"/>
    <col min="9496" max="9496" width="20.28515625" style="23" customWidth="1"/>
    <col min="9497" max="9497" width="22.7109375" style="23" customWidth="1"/>
    <col min="9498" max="9498" width="21.7109375" style="23" customWidth="1"/>
    <col min="9499" max="9728" width="11.42578125" style="23"/>
    <col min="9729" max="9729" width="3.140625" style="23" customWidth="1"/>
    <col min="9730" max="9730" width="8.7109375" style="23" customWidth="1"/>
    <col min="9731" max="9731" width="16.5703125" style="23" customWidth="1"/>
    <col min="9732" max="9732" width="9.5703125" style="23" customWidth="1"/>
    <col min="9733" max="9733" width="9" style="23" customWidth="1"/>
    <col min="9734" max="9734" width="9.5703125" style="23" customWidth="1"/>
    <col min="9735" max="9735" width="9.140625" style="23" customWidth="1"/>
    <col min="9736" max="9736" width="13.5703125" style="23" customWidth="1"/>
    <col min="9737" max="9737" width="8.85546875" style="23" customWidth="1"/>
    <col min="9738" max="9738" width="9.28515625" style="23" customWidth="1"/>
    <col min="9739" max="9739" width="8.7109375" style="23" customWidth="1"/>
    <col min="9740" max="9740" width="14.140625" style="23" customWidth="1"/>
    <col min="9741" max="9743" width="9.28515625" style="23" customWidth="1"/>
    <col min="9744" max="9744" width="2.140625" style="23" customWidth="1"/>
    <col min="9745" max="9745" width="16.28515625" style="23" customWidth="1"/>
    <col min="9746" max="9746" width="13.42578125" style="23" customWidth="1"/>
    <col min="9747" max="9747" width="6.42578125" style="23" customWidth="1"/>
    <col min="9748" max="9748" width="10.85546875" style="23" customWidth="1"/>
    <col min="9749" max="9749" width="21.7109375" style="23" customWidth="1"/>
    <col min="9750" max="9750" width="21.42578125" style="23" customWidth="1"/>
    <col min="9751" max="9751" width="11.42578125" style="23"/>
    <col min="9752" max="9752" width="20.28515625" style="23" customWidth="1"/>
    <col min="9753" max="9753" width="22.7109375" style="23" customWidth="1"/>
    <col min="9754" max="9754" width="21.7109375" style="23" customWidth="1"/>
    <col min="9755" max="9984" width="11.42578125" style="23"/>
    <col min="9985" max="9985" width="3.140625" style="23" customWidth="1"/>
    <col min="9986" max="9986" width="8.7109375" style="23" customWidth="1"/>
    <col min="9987" max="9987" width="16.5703125" style="23" customWidth="1"/>
    <col min="9988" max="9988" width="9.5703125" style="23" customWidth="1"/>
    <col min="9989" max="9989" width="9" style="23" customWidth="1"/>
    <col min="9990" max="9990" width="9.5703125" style="23" customWidth="1"/>
    <col min="9991" max="9991" width="9.140625" style="23" customWidth="1"/>
    <col min="9992" max="9992" width="13.5703125" style="23" customWidth="1"/>
    <col min="9993" max="9993" width="8.85546875" style="23" customWidth="1"/>
    <col min="9994" max="9994" width="9.28515625" style="23" customWidth="1"/>
    <col min="9995" max="9995" width="8.7109375" style="23" customWidth="1"/>
    <col min="9996" max="9996" width="14.140625" style="23" customWidth="1"/>
    <col min="9997" max="9999" width="9.28515625" style="23" customWidth="1"/>
    <col min="10000" max="10000" width="2.140625" style="23" customWidth="1"/>
    <col min="10001" max="10001" width="16.28515625" style="23" customWidth="1"/>
    <col min="10002" max="10002" width="13.42578125" style="23" customWidth="1"/>
    <col min="10003" max="10003" width="6.42578125" style="23" customWidth="1"/>
    <col min="10004" max="10004" width="10.85546875" style="23" customWidth="1"/>
    <col min="10005" max="10005" width="21.7109375" style="23" customWidth="1"/>
    <col min="10006" max="10006" width="21.42578125" style="23" customWidth="1"/>
    <col min="10007" max="10007" width="11.42578125" style="23"/>
    <col min="10008" max="10008" width="20.28515625" style="23" customWidth="1"/>
    <col min="10009" max="10009" width="22.7109375" style="23" customWidth="1"/>
    <col min="10010" max="10010" width="21.7109375" style="23" customWidth="1"/>
    <col min="10011" max="10240" width="11.42578125" style="23"/>
    <col min="10241" max="10241" width="3.140625" style="23" customWidth="1"/>
    <col min="10242" max="10242" width="8.7109375" style="23" customWidth="1"/>
    <col min="10243" max="10243" width="16.5703125" style="23" customWidth="1"/>
    <col min="10244" max="10244" width="9.5703125" style="23" customWidth="1"/>
    <col min="10245" max="10245" width="9" style="23" customWidth="1"/>
    <col min="10246" max="10246" width="9.5703125" style="23" customWidth="1"/>
    <col min="10247" max="10247" width="9.140625" style="23" customWidth="1"/>
    <col min="10248" max="10248" width="13.5703125" style="23" customWidth="1"/>
    <col min="10249" max="10249" width="8.85546875" style="23" customWidth="1"/>
    <col min="10250" max="10250" width="9.28515625" style="23" customWidth="1"/>
    <col min="10251" max="10251" width="8.7109375" style="23" customWidth="1"/>
    <col min="10252" max="10252" width="14.140625" style="23" customWidth="1"/>
    <col min="10253" max="10255" width="9.28515625" style="23" customWidth="1"/>
    <col min="10256" max="10256" width="2.140625" style="23" customWidth="1"/>
    <col min="10257" max="10257" width="16.28515625" style="23" customWidth="1"/>
    <col min="10258" max="10258" width="13.42578125" style="23" customWidth="1"/>
    <col min="10259" max="10259" width="6.42578125" style="23" customWidth="1"/>
    <col min="10260" max="10260" width="10.85546875" style="23" customWidth="1"/>
    <col min="10261" max="10261" width="21.7109375" style="23" customWidth="1"/>
    <col min="10262" max="10262" width="21.42578125" style="23" customWidth="1"/>
    <col min="10263" max="10263" width="11.42578125" style="23"/>
    <col min="10264" max="10264" width="20.28515625" style="23" customWidth="1"/>
    <col min="10265" max="10265" width="22.7109375" style="23" customWidth="1"/>
    <col min="10266" max="10266" width="21.7109375" style="23" customWidth="1"/>
    <col min="10267" max="10496" width="11.42578125" style="23"/>
    <col min="10497" max="10497" width="3.140625" style="23" customWidth="1"/>
    <col min="10498" max="10498" width="8.7109375" style="23" customWidth="1"/>
    <col min="10499" max="10499" width="16.5703125" style="23" customWidth="1"/>
    <col min="10500" max="10500" width="9.5703125" style="23" customWidth="1"/>
    <col min="10501" max="10501" width="9" style="23" customWidth="1"/>
    <col min="10502" max="10502" width="9.5703125" style="23" customWidth="1"/>
    <col min="10503" max="10503" width="9.140625" style="23" customWidth="1"/>
    <col min="10504" max="10504" width="13.5703125" style="23" customWidth="1"/>
    <col min="10505" max="10505" width="8.85546875" style="23" customWidth="1"/>
    <col min="10506" max="10506" width="9.28515625" style="23" customWidth="1"/>
    <col min="10507" max="10507" width="8.7109375" style="23" customWidth="1"/>
    <col min="10508" max="10508" width="14.140625" style="23" customWidth="1"/>
    <col min="10509" max="10511" width="9.28515625" style="23" customWidth="1"/>
    <col min="10512" max="10512" width="2.140625" style="23" customWidth="1"/>
    <col min="10513" max="10513" width="16.28515625" style="23" customWidth="1"/>
    <col min="10514" max="10514" width="13.42578125" style="23" customWidth="1"/>
    <col min="10515" max="10515" width="6.42578125" style="23" customWidth="1"/>
    <col min="10516" max="10516" width="10.85546875" style="23" customWidth="1"/>
    <col min="10517" max="10517" width="21.7109375" style="23" customWidth="1"/>
    <col min="10518" max="10518" width="21.42578125" style="23" customWidth="1"/>
    <col min="10519" max="10519" width="11.42578125" style="23"/>
    <col min="10520" max="10520" width="20.28515625" style="23" customWidth="1"/>
    <col min="10521" max="10521" width="22.7109375" style="23" customWidth="1"/>
    <col min="10522" max="10522" width="21.7109375" style="23" customWidth="1"/>
    <col min="10523" max="10752" width="11.42578125" style="23"/>
    <col min="10753" max="10753" width="3.140625" style="23" customWidth="1"/>
    <col min="10754" max="10754" width="8.7109375" style="23" customWidth="1"/>
    <col min="10755" max="10755" width="16.5703125" style="23" customWidth="1"/>
    <col min="10756" max="10756" width="9.5703125" style="23" customWidth="1"/>
    <col min="10757" max="10757" width="9" style="23" customWidth="1"/>
    <col min="10758" max="10758" width="9.5703125" style="23" customWidth="1"/>
    <col min="10759" max="10759" width="9.140625" style="23" customWidth="1"/>
    <col min="10760" max="10760" width="13.5703125" style="23" customWidth="1"/>
    <col min="10761" max="10761" width="8.85546875" style="23" customWidth="1"/>
    <col min="10762" max="10762" width="9.28515625" style="23" customWidth="1"/>
    <col min="10763" max="10763" width="8.7109375" style="23" customWidth="1"/>
    <col min="10764" max="10764" width="14.140625" style="23" customWidth="1"/>
    <col min="10765" max="10767" width="9.28515625" style="23" customWidth="1"/>
    <col min="10768" max="10768" width="2.140625" style="23" customWidth="1"/>
    <col min="10769" max="10769" width="16.28515625" style="23" customWidth="1"/>
    <col min="10770" max="10770" width="13.42578125" style="23" customWidth="1"/>
    <col min="10771" max="10771" width="6.42578125" style="23" customWidth="1"/>
    <col min="10772" max="10772" width="10.85546875" style="23" customWidth="1"/>
    <col min="10773" max="10773" width="21.7109375" style="23" customWidth="1"/>
    <col min="10774" max="10774" width="21.42578125" style="23" customWidth="1"/>
    <col min="10775" max="10775" width="11.42578125" style="23"/>
    <col min="10776" max="10776" width="20.28515625" style="23" customWidth="1"/>
    <col min="10777" max="10777" width="22.7109375" style="23" customWidth="1"/>
    <col min="10778" max="10778" width="21.7109375" style="23" customWidth="1"/>
    <col min="10779" max="11008" width="11.42578125" style="23"/>
    <col min="11009" max="11009" width="3.140625" style="23" customWidth="1"/>
    <col min="11010" max="11010" width="8.7109375" style="23" customWidth="1"/>
    <col min="11011" max="11011" width="16.5703125" style="23" customWidth="1"/>
    <col min="11012" max="11012" width="9.5703125" style="23" customWidth="1"/>
    <col min="11013" max="11013" width="9" style="23" customWidth="1"/>
    <col min="11014" max="11014" width="9.5703125" style="23" customWidth="1"/>
    <col min="11015" max="11015" width="9.140625" style="23" customWidth="1"/>
    <col min="11016" max="11016" width="13.5703125" style="23" customWidth="1"/>
    <col min="11017" max="11017" width="8.85546875" style="23" customWidth="1"/>
    <col min="11018" max="11018" width="9.28515625" style="23" customWidth="1"/>
    <col min="11019" max="11019" width="8.7109375" style="23" customWidth="1"/>
    <col min="11020" max="11020" width="14.140625" style="23" customWidth="1"/>
    <col min="11021" max="11023" width="9.28515625" style="23" customWidth="1"/>
    <col min="11024" max="11024" width="2.140625" style="23" customWidth="1"/>
    <col min="11025" max="11025" width="16.28515625" style="23" customWidth="1"/>
    <col min="11026" max="11026" width="13.42578125" style="23" customWidth="1"/>
    <col min="11027" max="11027" width="6.42578125" style="23" customWidth="1"/>
    <col min="11028" max="11028" width="10.85546875" style="23" customWidth="1"/>
    <col min="11029" max="11029" width="21.7109375" style="23" customWidth="1"/>
    <col min="11030" max="11030" width="21.42578125" style="23" customWidth="1"/>
    <col min="11031" max="11031" width="11.42578125" style="23"/>
    <col min="11032" max="11032" width="20.28515625" style="23" customWidth="1"/>
    <col min="11033" max="11033" width="22.7109375" style="23" customWidth="1"/>
    <col min="11034" max="11034" width="21.7109375" style="23" customWidth="1"/>
    <col min="11035" max="11264" width="11.42578125" style="23"/>
    <col min="11265" max="11265" width="3.140625" style="23" customWidth="1"/>
    <col min="11266" max="11266" width="8.7109375" style="23" customWidth="1"/>
    <col min="11267" max="11267" width="16.5703125" style="23" customWidth="1"/>
    <col min="11268" max="11268" width="9.5703125" style="23" customWidth="1"/>
    <col min="11269" max="11269" width="9" style="23" customWidth="1"/>
    <col min="11270" max="11270" width="9.5703125" style="23" customWidth="1"/>
    <col min="11271" max="11271" width="9.140625" style="23" customWidth="1"/>
    <col min="11272" max="11272" width="13.5703125" style="23" customWidth="1"/>
    <col min="11273" max="11273" width="8.85546875" style="23" customWidth="1"/>
    <col min="11274" max="11274" width="9.28515625" style="23" customWidth="1"/>
    <col min="11275" max="11275" width="8.7109375" style="23" customWidth="1"/>
    <col min="11276" max="11276" width="14.140625" style="23" customWidth="1"/>
    <col min="11277" max="11279" width="9.28515625" style="23" customWidth="1"/>
    <col min="11280" max="11280" width="2.140625" style="23" customWidth="1"/>
    <col min="11281" max="11281" width="16.28515625" style="23" customWidth="1"/>
    <col min="11282" max="11282" width="13.42578125" style="23" customWidth="1"/>
    <col min="11283" max="11283" width="6.42578125" style="23" customWidth="1"/>
    <col min="11284" max="11284" width="10.85546875" style="23" customWidth="1"/>
    <col min="11285" max="11285" width="21.7109375" style="23" customWidth="1"/>
    <col min="11286" max="11286" width="21.42578125" style="23" customWidth="1"/>
    <col min="11287" max="11287" width="11.42578125" style="23"/>
    <col min="11288" max="11288" width="20.28515625" style="23" customWidth="1"/>
    <col min="11289" max="11289" width="22.7109375" style="23" customWidth="1"/>
    <col min="11290" max="11290" width="21.7109375" style="23" customWidth="1"/>
    <col min="11291" max="11520" width="11.42578125" style="23"/>
    <col min="11521" max="11521" width="3.140625" style="23" customWidth="1"/>
    <col min="11522" max="11522" width="8.7109375" style="23" customWidth="1"/>
    <col min="11523" max="11523" width="16.5703125" style="23" customWidth="1"/>
    <col min="11524" max="11524" width="9.5703125" style="23" customWidth="1"/>
    <col min="11525" max="11525" width="9" style="23" customWidth="1"/>
    <col min="11526" max="11526" width="9.5703125" style="23" customWidth="1"/>
    <col min="11527" max="11527" width="9.140625" style="23" customWidth="1"/>
    <col min="11528" max="11528" width="13.5703125" style="23" customWidth="1"/>
    <col min="11529" max="11529" width="8.85546875" style="23" customWidth="1"/>
    <col min="11530" max="11530" width="9.28515625" style="23" customWidth="1"/>
    <col min="11531" max="11531" width="8.7109375" style="23" customWidth="1"/>
    <col min="11532" max="11532" width="14.140625" style="23" customWidth="1"/>
    <col min="11533" max="11535" width="9.28515625" style="23" customWidth="1"/>
    <col min="11536" max="11536" width="2.140625" style="23" customWidth="1"/>
    <col min="11537" max="11537" width="16.28515625" style="23" customWidth="1"/>
    <col min="11538" max="11538" width="13.42578125" style="23" customWidth="1"/>
    <col min="11539" max="11539" width="6.42578125" style="23" customWidth="1"/>
    <col min="11540" max="11540" width="10.85546875" style="23" customWidth="1"/>
    <col min="11541" max="11541" width="21.7109375" style="23" customWidth="1"/>
    <col min="11542" max="11542" width="21.42578125" style="23" customWidth="1"/>
    <col min="11543" max="11543" width="11.42578125" style="23"/>
    <col min="11544" max="11544" width="20.28515625" style="23" customWidth="1"/>
    <col min="11545" max="11545" width="22.7109375" style="23" customWidth="1"/>
    <col min="11546" max="11546" width="21.7109375" style="23" customWidth="1"/>
    <col min="11547" max="11776" width="11.42578125" style="23"/>
    <col min="11777" max="11777" width="3.140625" style="23" customWidth="1"/>
    <col min="11778" max="11778" width="8.7109375" style="23" customWidth="1"/>
    <col min="11779" max="11779" width="16.5703125" style="23" customWidth="1"/>
    <col min="11780" max="11780" width="9.5703125" style="23" customWidth="1"/>
    <col min="11781" max="11781" width="9" style="23" customWidth="1"/>
    <col min="11782" max="11782" width="9.5703125" style="23" customWidth="1"/>
    <col min="11783" max="11783" width="9.140625" style="23" customWidth="1"/>
    <col min="11784" max="11784" width="13.5703125" style="23" customWidth="1"/>
    <col min="11785" max="11785" width="8.85546875" style="23" customWidth="1"/>
    <col min="11786" max="11786" width="9.28515625" style="23" customWidth="1"/>
    <col min="11787" max="11787" width="8.7109375" style="23" customWidth="1"/>
    <col min="11788" max="11788" width="14.140625" style="23" customWidth="1"/>
    <col min="11789" max="11791" width="9.28515625" style="23" customWidth="1"/>
    <col min="11792" max="11792" width="2.140625" style="23" customWidth="1"/>
    <col min="11793" max="11793" width="16.28515625" style="23" customWidth="1"/>
    <col min="11794" max="11794" width="13.42578125" style="23" customWidth="1"/>
    <col min="11795" max="11795" width="6.42578125" style="23" customWidth="1"/>
    <col min="11796" max="11796" width="10.85546875" style="23" customWidth="1"/>
    <col min="11797" max="11797" width="21.7109375" style="23" customWidth="1"/>
    <col min="11798" max="11798" width="21.42578125" style="23" customWidth="1"/>
    <col min="11799" max="11799" width="11.42578125" style="23"/>
    <col min="11800" max="11800" width="20.28515625" style="23" customWidth="1"/>
    <col min="11801" max="11801" width="22.7109375" style="23" customWidth="1"/>
    <col min="11802" max="11802" width="21.7109375" style="23" customWidth="1"/>
    <col min="11803" max="12032" width="11.42578125" style="23"/>
    <col min="12033" max="12033" width="3.140625" style="23" customWidth="1"/>
    <col min="12034" max="12034" width="8.7109375" style="23" customWidth="1"/>
    <col min="12035" max="12035" width="16.5703125" style="23" customWidth="1"/>
    <col min="12036" max="12036" width="9.5703125" style="23" customWidth="1"/>
    <col min="12037" max="12037" width="9" style="23" customWidth="1"/>
    <col min="12038" max="12038" width="9.5703125" style="23" customWidth="1"/>
    <col min="12039" max="12039" width="9.140625" style="23" customWidth="1"/>
    <col min="12040" max="12040" width="13.5703125" style="23" customWidth="1"/>
    <col min="12041" max="12041" width="8.85546875" style="23" customWidth="1"/>
    <col min="12042" max="12042" width="9.28515625" style="23" customWidth="1"/>
    <col min="12043" max="12043" width="8.7109375" style="23" customWidth="1"/>
    <col min="12044" max="12044" width="14.140625" style="23" customWidth="1"/>
    <col min="12045" max="12047" width="9.28515625" style="23" customWidth="1"/>
    <col min="12048" max="12048" width="2.140625" style="23" customWidth="1"/>
    <col min="12049" max="12049" width="16.28515625" style="23" customWidth="1"/>
    <col min="12050" max="12050" width="13.42578125" style="23" customWidth="1"/>
    <col min="12051" max="12051" width="6.42578125" style="23" customWidth="1"/>
    <col min="12052" max="12052" width="10.85546875" style="23" customWidth="1"/>
    <col min="12053" max="12053" width="21.7109375" style="23" customWidth="1"/>
    <col min="12054" max="12054" width="21.42578125" style="23" customWidth="1"/>
    <col min="12055" max="12055" width="11.42578125" style="23"/>
    <col min="12056" max="12056" width="20.28515625" style="23" customWidth="1"/>
    <col min="12057" max="12057" width="22.7109375" style="23" customWidth="1"/>
    <col min="12058" max="12058" width="21.7109375" style="23" customWidth="1"/>
    <col min="12059" max="12288" width="11.42578125" style="23"/>
    <col min="12289" max="12289" width="3.140625" style="23" customWidth="1"/>
    <col min="12290" max="12290" width="8.7109375" style="23" customWidth="1"/>
    <col min="12291" max="12291" width="16.5703125" style="23" customWidth="1"/>
    <col min="12292" max="12292" width="9.5703125" style="23" customWidth="1"/>
    <col min="12293" max="12293" width="9" style="23" customWidth="1"/>
    <col min="12294" max="12294" width="9.5703125" style="23" customWidth="1"/>
    <col min="12295" max="12295" width="9.140625" style="23" customWidth="1"/>
    <col min="12296" max="12296" width="13.5703125" style="23" customWidth="1"/>
    <col min="12297" max="12297" width="8.85546875" style="23" customWidth="1"/>
    <col min="12298" max="12298" width="9.28515625" style="23" customWidth="1"/>
    <col min="12299" max="12299" width="8.7109375" style="23" customWidth="1"/>
    <col min="12300" max="12300" width="14.140625" style="23" customWidth="1"/>
    <col min="12301" max="12303" width="9.28515625" style="23" customWidth="1"/>
    <col min="12304" max="12304" width="2.140625" style="23" customWidth="1"/>
    <col min="12305" max="12305" width="16.28515625" style="23" customWidth="1"/>
    <col min="12306" max="12306" width="13.42578125" style="23" customWidth="1"/>
    <col min="12307" max="12307" width="6.42578125" style="23" customWidth="1"/>
    <col min="12308" max="12308" width="10.85546875" style="23" customWidth="1"/>
    <col min="12309" max="12309" width="21.7109375" style="23" customWidth="1"/>
    <col min="12310" max="12310" width="21.42578125" style="23" customWidth="1"/>
    <col min="12311" max="12311" width="11.42578125" style="23"/>
    <col min="12312" max="12312" width="20.28515625" style="23" customWidth="1"/>
    <col min="12313" max="12313" width="22.7109375" style="23" customWidth="1"/>
    <col min="12314" max="12314" width="21.7109375" style="23" customWidth="1"/>
    <col min="12315" max="12544" width="11.42578125" style="23"/>
    <col min="12545" max="12545" width="3.140625" style="23" customWidth="1"/>
    <col min="12546" max="12546" width="8.7109375" style="23" customWidth="1"/>
    <col min="12547" max="12547" width="16.5703125" style="23" customWidth="1"/>
    <col min="12548" max="12548" width="9.5703125" style="23" customWidth="1"/>
    <col min="12549" max="12549" width="9" style="23" customWidth="1"/>
    <col min="12550" max="12550" width="9.5703125" style="23" customWidth="1"/>
    <col min="12551" max="12551" width="9.140625" style="23" customWidth="1"/>
    <col min="12552" max="12552" width="13.5703125" style="23" customWidth="1"/>
    <col min="12553" max="12553" width="8.85546875" style="23" customWidth="1"/>
    <col min="12554" max="12554" width="9.28515625" style="23" customWidth="1"/>
    <col min="12555" max="12555" width="8.7109375" style="23" customWidth="1"/>
    <col min="12556" max="12556" width="14.140625" style="23" customWidth="1"/>
    <col min="12557" max="12559" width="9.28515625" style="23" customWidth="1"/>
    <col min="12560" max="12560" width="2.140625" style="23" customWidth="1"/>
    <col min="12561" max="12561" width="16.28515625" style="23" customWidth="1"/>
    <col min="12562" max="12562" width="13.42578125" style="23" customWidth="1"/>
    <col min="12563" max="12563" width="6.42578125" style="23" customWidth="1"/>
    <col min="12564" max="12564" width="10.85546875" style="23" customWidth="1"/>
    <col min="12565" max="12565" width="21.7109375" style="23" customWidth="1"/>
    <col min="12566" max="12566" width="21.42578125" style="23" customWidth="1"/>
    <col min="12567" max="12567" width="11.42578125" style="23"/>
    <col min="12568" max="12568" width="20.28515625" style="23" customWidth="1"/>
    <col min="12569" max="12569" width="22.7109375" style="23" customWidth="1"/>
    <col min="12570" max="12570" width="21.7109375" style="23" customWidth="1"/>
    <col min="12571" max="12800" width="11.42578125" style="23"/>
    <col min="12801" max="12801" width="3.140625" style="23" customWidth="1"/>
    <col min="12802" max="12802" width="8.7109375" style="23" customWidth="1"/>
    <col min="12803" max="12803" width="16.5703125" style="23" customWidth="1"/>
    <col min="12804" max="12804" width="9.5703125" style="23" customWidth="1"/>
    <col min="12805" max="12805" width="9" style="23" customWidth="1"/>
    <col min="12806" max="12806" width="9.5703125" style="23" customWidth="1"/>
    <col min="12807" max="12807" width="9.140625" style="23" customWidth="1"/>
    <col min="12808" max="12808" width="13.5703125" style="23" customWidth="1"/>
    <col min="12809" max="12809" width="8.85546875" style="23" customWidth="1"/>
    <col min="12810" max="12810" width="9.28515625" style="23" customWidth="1"/>
    <col min="12811" max="12811" width="8.7109375" style="23" customWidth="1"/>
    <col min="12812" max="12812" width="14.140625" style="23" customWidth="1"/>
    <col min="12813" max="12815" width="9.28515625" style="23" customWidth="1"/>
    <col min="12816" max="12816" width="2.140625" style="23" customWidth="1"/>
    <col min="12817" max="12817" width="16.28515625" style="23" customWidth="1"/>
    <col min="12818" max="12818" width="13.42578125" style="23" customWidth="1"/>
    <col min="12819" max="12819" width="6.42578125" style="23" customWidth="1"/>
    <col min="12820" max="12820" width="10.85546875" style="23" customWidth="1"/>
    <col min="12821" max="12821" width="21.7109375" style="23" customWidth="1"/>
    <col min="12822" max="12822" width="21.42578125" style="23" customWidth="1"/>
    <col min="12823" max="12823" width="11.42578125" style="23"/>
    <col min="12824" max="12824" width="20.28515625" style="23" customWidth="1"/>
    <col min="12825" max="12825" width="22.7109375" style="23" customWidth="1"/>
    <col min="12826" max="12826" width="21.7109375" style="23" customWidth="1"/>
    <col min="12827" max="13056" width="11.42578125" style="23"/>
    <col min="13057" max="13057" width="3.140625" style="23" customWidth="1"/>
    <col min="13058" max="13058" width="8.7109375" style="23" customWidth="1"/>
    <col min="13059" max="13059" width="16.5703125" style="23" customWidth="1"/>
    <col min="13060" max="13060" width="9.5703125" style="23" customWidth="1"/>
    <col min="13061" max="13061" width="9" style="23" customWidth="1"/>
    <col min="13062" max="13062" width="9.5703125" style="23" customWidth="1"/>
    <col min="13063" max="13063" width="9.140625" style="23" customWidth="1"/>
    <col min="13064" max="13064" width="13.5703125" style="23" customWidth="1"/>
    <col min="13065" max="13065" width="8.85546875" style="23" customWidth="1"/>
    <col min="13066" max="13066" width="9.28515625" style="23" customWidth="1"/>
    <col min="13067" max="13067" width="8.7109375" style="23" customWidth="1"/>
    <col min="13068" max="13068" width="14.140625" style="23" customWidth="1"/>
    <col min="13069" max="13071" width="9.28515625" style="23" customWidth="1"/>
    <col min="13072" max="13072" width="2.140625" style="23" customWidth="1"/>
    <col min="13073" max="13073" width="16.28515625" style="23" customWidth="1"/>
    <col min="13074" max="13074" width="13.42578125" style="23" customWidth="1"/>
    <col min="13075" max="13075" width="6.42578125" style="23" customWidth="1"/>
    <col min="13076" max="13076" width="10.85546875" style="23" customWidth="1"/>
    <col min="13077" max="13077" width="21.7109375" style="23" customWidth="1"/>
    <col min="13078" max="13078" width="21.42578125" style="23" customWidth="1"/>
    <col min="13079" max="13079" width="11.42578125" style="23"/>
    <col min="13080" max="13080" width="20.28515625" style="23" customWidth="1"/>
    <col min="13081" max="13081" width="22.7109375" style="23" customWidth="1"/>
    <col min="13082" max="13082" width="21.7109375" style="23" customWidth="1"/>
    <col min="13083" max="13312" width="11.42578125" style="23"/>
    <col min="13313" max="13313" width="3.140625" style="23" customWidth="1"/>
    <col min="13314" max="13314" width="8.7109375" style="23" customWidth="1"/>
    <col min="13315" max="13315" width="16.5703125" style="23" customWidth="1"/>
    <col min="13316" max="13316" width="9.5703125" style="23" customWidth="1"/>
    <col min="13317" max="13317" width="9" style="23" customWidth="1"/>
    <col min="13318" max="13318" width="9.5703125" style="23" customWidth="1"/>
    <col min="13319" max="13319" width="9.140625" style="23" customWidth="1"/>
    <col min="13320" max="13320" width="13.5703125" style="23" customWidth="1"/>
    <col min="13321" max="13321" width="8.85546875" style="23" customWidth="1"/>
    <col min="13322" max="13322" width="9.28515625" style="23" customWidth="1"/>
    <col min="13323" max="13323" width="8.7109375" style="23" customWidth="1"/>
    <col min="13324" max="13324" width="14.140625" style="23" customWidth="1"/>
    <col min="13325" max="13327" width="9.28515625" style="23" customWidth="1"/>
    <col min="13328" max="13328" width="2.140625" style="23" customWidth="1"/>
    <col min="13329" max="13329" width="16.28515625" style="23" customWidth="1"/>
    <col min="13330" max="13330" width="13.42578125" style="23" customWidth="1"/>
    <col min="13331" max="13331" width="6.42578125" style="23" customWidth="1"/>
    <col min="13332" max="13332" width="10.85546875" style="23" customWidth="1"/>
    <col min="13333" max="13333" width="21.7109375" style="23" customWidth="1"/>
    <col min="13334" max="13334" width="21.42578125" style="23" customWidth="1"/>
    <col min="13335" max="13335" width="11.42578125" style="23"/>
    <col min="13336" max="13336" width="20.28515625" style="23" customWidth="1"/>
    <col min="13337" max="13337" width="22.7109375" style="23" customWidth="1"/>
    <col min="13338" max="13338" width="21.7109375" style="23" customWidth="1"/>
    <col min="13339" max="13568" width="11.42578125" style="23"/>
    <col min="13569" max="13569" width="3.140625" style="23" customWidth="1"/>
    <col min="13570" max="13570" width="8.7109375" style="23" customWidth="1"/>
    <col min="13571" max="13571" width="16.5703125" style="23" customWidth="1"/>
    <col min="13572" max="13572" width="9.5703125" style="23" customWidth="1"/>
    <col min="13573" max="13573" width="9" style="23" customWidth="1"/>
    <col min="13574" max="13574" width="9.5703125" style="23" customWidth="1"/>
    <col min="13575" max="13575" width="9.140625" style="23" customWidth="1"/>
    <col min="13576" max="13576" width="13.5703125" style="23" customWidth="1"/>
    <col min="13577" max="13577" width="8.85546875" style="23" customWidth="1"/>
    <col min="13578" max="13578" width="9.28515625" style="23" customWidth="1"/>
    <col min="13579" max="13579" width="8.7109375" style="23" customWidth="1"/>
    <col min="13580" max="13580" width="14.140625" style="23" customWidth="1"/>
    <col min="13581" max="13583" width="9.28515625" style="23" customWidth="1"/>
    <col min="13584" max="13584" width="2.140625" style="23" customWidth="1"/>
    <col min="13585" max="13585" width="16.28515625" style="23" customWidth="1"/>
    <col min="13586" max="13586" width="13.42578125" style="23" customWidth="1"/>
    <col min="13587" max="13587" width="6.42578125" style="23" customWidth="1"/>
    <col min="13588" max="13588" width="10.85546875" style="23" customWidth="1"/>
    <col min="13589" max="13589" width="21.7109375" style="23" customWidth="1"/>
    <col min="13590" max="13590" width="21.42578125" style="23" customWidth="1"/>
    <col min="13591" max="13591" width="11.42578125" style="23"/>
    <col min="13592" max="13592" width="20.28515625" style="23" customWidth="1"/>
    <col min="13593" max="13593" width="22.7109375" style="23" customWidth="1"/>
    <col min="13594" max="13594" width="21.7109375" style="23" customWidth="1"/>
    <col min="13595" max="13824" width="11.42578125" style="23"/>
    <col min="13825" max="13825" width="3.140625" style="23" customWidth="1"/>
    <col min="13826" max="13826" width="8.7109375" style="23" customWidth="1"/>
    <col min="13827" max="13827" width="16.5703125" style="23" customWidth="1"/>
    <col min="13828" max="13828" width="9.5703125" style="23" customWidth="1"/>
    <col min="13829" max="13829" width="9" style="23" customWidth="1"/>
    <col min="13830" max="13830" width="9.5703125" style="23" customWidth="1"/>
    <col min="13831" max="13831" width="9.140625" style="23" customWidth="1"/>
    <col min="13832" max="13832" width="13.5703125" style="23" customWidth="1"/>
    <col min="13833" max="13833" width="8.85546875" style="23" customWidth="1"/>
    <col min="13834" max="13834" width="9.28515625" style="23" customWidth="1"/>
    <col min="13835" max="13835" width="8.7109375" style="23" customWidth="1"/>
    <col min="13836" max="13836" width="14.140625" style="23" customWidth="1"/>
    <col min="13837" max="13839" width="9.28515625" style="23" customWidth="1"/>
    <col min="13840" max="13840" width="2.140625" style="23" customWidth="1"/>
    <col min="13841" max="13841" width="16.28515625" style="23" customWidth="1"/>
    <col min="13842" max="13842" width="13.42578125" style="23" customWidth="1"/>
    <col min="13843" max="13843" width="6.42578125" style="23" customWidth="1"/>
    <col min="13844" max="13844" width="10.85546875" style="23" customWidth="1"/>
    <col min="13845" max="13845" width="21.7109375" style="23" customWidth="1"/>
    <col min="13846" max="13846" width="21.42578125" style="23" customWidth="1"/>
    <col min="13847" max="13847" width="11.42578125" style="23"/>
    <col min="13848" max="13848" width="20.28515625" style="23" customWidth="1"/>
    <col min="13849" max="13849" width="22.7109375" style="23" customWidth="1"/>
    <col min="13850" max="13850" width="21.7109375" style="23" customWidth="1"/>
    <col min="13851" max="14080" width="11.42578125" style="23"/>
    <col min="14081" max="14081" width="3.140625" style="23" customWidth="1"/>
    <col min="14082" max="14082" width="8.7109375" style="23" customWidth="1"/>
    <col min="14083" max="14083" width="16.5703125" style="23" customWidth="1"/>
    <col min="14084" max="14084" width="9.5703125" style="23" customWidth="1"/>
    <col min="14085" max="14085" width="9" style="23" customWidth="1"/>
    <col min="14086" max="14086" width="9.5703125" style="23" customWidth="1"/>
    <col min="14087" max="14087" width="9.140625" style="23" customWidth="1"/>
    <col min="14088" max="14088" width="13.5703125" style="23" customWidth="1"/>
    <col min="14089" max="14089" width="8.85546875" style="23" customWidth="1"/>
    <col min="14090" max="14090" width="9.28515625" style="23" customWidth="1"/>
    <col min="14091" max="14091" width="8.7109375" style="23" customWidth="1"/>
    <col min="14092" max="14092" width="14.140625" style="23" customWidth="1"/>
    <col min="14093" max="14095" width="9.28515625" style="23" customWidth="1"/>
    <col min="14096" max="14096" width="2.140625" style="23" customWidth="1"/>
    <col min="14097" max="14097" width="16.28515625" style="23" customWidth="1"/>
    <col min="14098" max="14098" width="13.42578125" style="23" customWidth="1"/>
    <col min="14099" max="14099" width="6.42578125" style="23" customWidth="1"/>
    <col min="14100" max="14100" width="10.85546875" style="23" customWidth="1"/>
    <col min="14101" max="14101" width="21.7109375" style="23" customWidth="1"/>
    <col min="14102" max="14102" width="21.42578125" style="23" customWidth="1"/>
    <col min="14103" max="14103" width="11.42578125" style="23"/>
    <col min="14104" max="14104" width="20.28515625" style="23" customWidth="1"/>
    <col min="14105" max="14105" width="22.7109375" style="23" customWidth="1"/>
    <col min="14106" max="14106" width="21.7109375" style="23" customWidth="1"/>
    <col min="14107" max="14336" width="11.42578125" style="23"/>
    <col min="14337" max="14337" width="3.140625" style="23" customWidth="1"/>
    <col min="14338" max="14338" width="8.7109375" style="23" customWidth="1"/>
    <col min="14339" max="14339" width="16.5703125" style="23" customWidth="1"/>
    <col min="14340" max="14340" width="9.5703125" style="23" customWidth="1"/>
    <col min="14341" max="14341" width="9" style="23" customWidth="1"/>
    <col min="14342" max="14342" width="9.5703125" style="23" customWidth="1"/>
    <col min="14343" max="14343" width="9.140625" style="23" customWidth="1"/>
    <col min="14344" max="14344" width="13.5703125" style="23" customWidth="1"/>
    <col min="14345" max="14345" width="8.85546875" style="23" customWidth="1"/>
    <col min="14346" max="14346" width="9.28515625" style="23" customWidth="1"/>
    <col min="14347" max="14347" width="8.7109375" style="23" customWidth="1"/>
    <col min="14348" max="14348" width="14.140625" style="23" customWidth="1"/>
    <col min="14349" max="14351" width="9.28515625" style="23" customWidth="1"/>
    <col min="14352" max="14352" width="2.140625" style="23" customWidth="1"/>
    <col min="14353" max="14353" width="16.28515625" style="23" customWidth="1"/>
    <col min="14354" max="14354" width="13.42578125" style="23" customWidth="1"/>
    <col min="14355" max="14355" width="6.42578125" style="23" customWidth="1"/>
    <col min="14356" max="14356" width="10.85546875" style="23" customWidth="1"/>
    <col min="14357" max="14357" width="21.7109375" style="23" customWidth="1"/>
    <col min="14358" max="14358" width="21.42578125" style="23" customWidth="1"/>
    <col min="14359" max="14359" width="11.42578125" style="23"/>
    <col min="14360" max="14360" width="20.28515625" style="23" customWidth="1"/>
    <col min="14361" max="14361" width="22.7109375" style="23" customWidth="1"/>
    <col min="14362" max="14362" width="21.7109375" style="23" customWidth="1"/>
    <col min="14363" max="14592" width="11.42578125" style="23"/>
    <col min="14593" max="14593" width="3.140625" style="23" customWidth="1"/>
    <col min="14594" max="14594" width="8.7109375" style="23" customWidth="1"/>
    <col min="14595" max="14595" width="16.5703125" style="23" customWidth="1"/>
    <col min="14596" max="14596" width="9.5703125" style="23" customWidth="1"/>
    <col min="14597" max="14597" width="9" style="23" customWidth="1"/>
    <col min="14598" max="14598" width="9.5703125" style="23" customWidth="1"/>
    <col min="14599" max="14599" width="9.140625" style="23" customWidth="1"/>
    <col min="14600" max="14600" width="13.5703125" style="23" customWidth="1"/>
    <col min="14601" max="14601" width="8.85546875" style="23" customWidth="1"/>
    <col min="14602" max="14602" width="9.28515625" style="23" customWidth="1"/>
    <col min="14603" max="14603" width="8.7109375" style="23" customWidth="1"/>
    <col min="14604" max="14604" width="14.140625" style="23" customWidth="1"/>
    <col min="14605" max="14607" width="9.28515625" style="23" customWidth="1"/>
    <col min="14608" max="14608" width="2.140625" style="23" customWidth="1"/>
    <col min="14609" max="14609" width="16.28515625" style="23" customWidth="1"/>
    <col min="14610" max="14610" width="13.42578125" style="23" customWidth="1"/>
    <col min="14611" max="14611" width="6.42578125" style="23" customWidth="1"/>
    <col min="14612" max="14612" width="10.85546875" style="23" customWidth="1"/>
    <col min="14613" max="14613" width="21.7109375" style="23" customWidth="1"/>
    <col min="14614" max="14614" width="21.42578125" style="23" customWidth="1"/>
    <col min="14615" max="14615" width="11.42578125" style="23"/>
    <col min="14616" max="14616" width="20.28515625" style="23" customWidth="1"/>
    <col min="14617" max="14617" width="22.7109375" style="23" customWidth="1"/>
    <col min="14618" max="14618" width="21.7109375" style="23" customWidth="1"/>
    <col min="14619" max="14848" width="11.42578125" style="23"/>
    <col min="14849" max="14849" width="3.140625" style="23" customWidth="1"/>
    <col min="14850" max="14850" width="8.7109375" style="23" customWidth="1"/>
    <col min="14851" max="14851" width="16.5703125" style="23" customWidth="1"/>
    <col min="14852" max="14852" width="9.5703125" style="23" customWidth="1"/>
    <col min="14853" max="14853" width="9" style="23" customWidth="1"/>
    <col min="14854" max="14854" width="9.5703125" style="23" customWidth="1"/>
    <col min="14855" max="14855" width="9.140625" style="23" customWidth="1"/>
    <col min="14856" max="14856" width="13.5703125" style="23" customWidth="1"/>
    <col min="14857" max="14857" width="8.85546875" style="23" customWidth="1"/>
    <col min="14858" max="14858" width="9.28515625" style="23" customWidth="1"/>
    <col min="14859" max="14859" width="8.7109375" style="23" customWidth="1"/>
    <col min="14860" max="14860" width="14.140625" style="23" customWidth="1"/>
    <col min="14861" max="14863" width="9.28515625" style="23" customWidth="1"/>
    <col min="14864" max="14864" width="2.140625" style="23" customWidth="1"/>
    <col min="14865" max="14865" width="16.28515625" style="23" customWidth="1"/>
    <col min="14866" max="14866" width="13.42578125" style="23" customWidth="1"/>
    <col min="14867" max="14867" width="6.42578125" style="23" customWidth="1"/>
    <col min="14868" max="14868" width="10.85546875" style="23" customWidth="1"/>
    <col min="14869" max="14869" width="21.7109375" style="23" customWidth="1"/>
    <col min="14870" max="14870" width="21.42578125" style="23" customWidth="1"/>
    <col min="14871" max="14871" width="11.42578125" style="23"/>
    <col min="14872" max="14872" width="20.28515625" style="23" customWidth="1"/>
    <col min="14873" max="14873" width="22.7109375" style="23" customWidth="1"/>
    <col min="14874" max="14874" width="21.7109375" style="23" customWidth="1"/>
    <col min="14875" max="15104" width="11.42578125" style="23"/>
    <col min="15105" max="15105" width="3.140625" style="23" customWidth="1"/>
    <col min="15106" max="15106" width="8.7109375" style="23" customWidth="1"/>
    <col min="15107" max="15107" width="16.5703125" style="23" customWidth="1"/>
    <col min="15108" max="15108" width="9.5703125" style="23" customWidth="1"/>
    <col min="15109" max="15109" width="9" style="23" customWidth="1"/>
    <col min="15110" max="15110" width="9.5703125" style="23" customWidth="1"/>
    <col min="15111" max="15111" width="9.140625" style="23" customWidth="1"/>
    <col min="15112" max="15112" width="13.5703125" style="23" customWidth="1"/>
    <col min="15113" max="15113" width="8.85546875" style="23" customWidth="1"/>
    <col min="15114" max="15114" width="9.28515625" style="23" customWidth="1"/>
    <col min="15115" max="15115" width="8.7109375" style="23" customWidth="1"/>
    <col min="15116" max="15116" width="14.140625" style="23" customWidth="1"/>
    <col min="15117" max="15119" width="9.28515625" style="23" customWidth="1"/>
    <col min="15120" max="15120" width="2.140625" style="23" customWidth="1"/>
    <col min="15121" max="15121" width="16.28515625" style="23" customWidth="1"/>
    <col min="15122" max="15122" width="13.42578125" style="23" customWidth="1"/>
    <col min="15123" max="15123" width="6.42578125" style="23" customWidth="1"/>
    <col min="15124" max="15124" width="10.85546875" style="23" customWidth="1"/>
    <col min="15125" max="15125" width="21.7109375" style="23" customWidth="1"/>
    <col min="15126" max="15126" width="21.42578125" style="23" customWidth="1"/>
    <col min="15127" max="15127" width="11.42578125" style="23"/>
    <col min="15128" max="15128" width="20.28515625" style="23" customWidth="1"/>
    <col min="15129" max="15129" width="22.7109375" style="23" customWidth="1"/>
    <col min="15130" max="15130" width="21.7109375" style="23" customWidth="1"/>
    <col min="15131" max="15360" width="11.42578125" style="23"/>
    <col min="15361" max="15361" width="3.140625" style="23" customWidth="1"/>
    <col min="15362" max="15362" width="8.7109375" style="23" customWidth="1"/>
    <col min="15363" max="15363" width="16.5703125" style="23" customWidth="1"/>
    <col min="15364" max="15364" width="9.5703125" style="23" customWidth="1"/>
    <col min="15365" max="15365" width="9" style="23" customWidth="1"/>
    <col min="15366" max="15366" width="9.5703125" style="23" customWidth="1"/>
    <col min="15367" max="15367" width="9.140625" style="23" customWidth="1"/>
    <col min="15368" max="15368" width="13.5703125" style="23" customWidth="1"/>
    <col min="15369" max="15369" width="8.85546875" style="23" customWidth="1"/>
    <col min="15370" max="15370" width="9.28515625" style="23" customWidth="1"/>
    <col min="15371" max="15371" width="8.7109375" style="23" customWidth="1"/>
    <col min="15372" max="15372" width="14.140625" style="23" customWidth="1"/>
    <col min="15373" max="15375" width="9.28515625" style="23" customWidth="1"/>
    <col min="15376" max="15376" width="2.140625" style="23" customWidth="1"/>
    <col min="15377" max="15377" width="16.28515625" style="23" customWidth="1"/>
    <col min="15378" max="15378" width="13.42578125" style="23" customWidth="1"/>
    <col min="15379" max="15379" width="6.42578125" style="23" customWidth="1"/>
    <col min="15380" max="15380" width="10.85546875" style="23" customWidth="1"/>
    <col min="15381" max="15381" width="21.7109375" style="23" customWidth="1"/>
    <col min="15382" max="15382" width="21.42578125" style="23" customWidth="1"/>
    <col min="15383" max="15383" width="11.42578125" style="23"/>
    <col min="15384" max="15384" width="20.28515625" style="23" customWidth="1"/>
    <col min="15385" max="15385" width="22.7109375" style="23" customWidth="1"/>
    <col min="15386" max="15386" width="21.7109375" style="23" customWidth="1"/>
    <col min="15387" max="15616" width="11.42578125" style="23"/>
    <col min="15617" max="15617" width="3.140625" style="23" customWidth="1"/>
    <col min="15618" max="15618" width="8.7109375" style="23" customWidth="1"/>
    <col min="15619" max="15619" width="16.5703125" style="23" customWidth="1"/>
    <col min="15620" max="15620" width="9.5703125" style="23" customWidth="1"/>
    <col min="15621" max="15621" width="9" style="23" customWidth="1"/>
    <col min="15622" max="15622" width="9.5703125" style="23" customWidth="1"/>
    <col min="15623" max="15623" width="9.140625" style="23" customWidth="1"/>
    <col min="15624" max="15624" width="13.5703125" style="23" customWidth="1"/>
    <col min="15625" max="15625" width="8.85546875" style="23" customWidth="1"/>
    <col min="15626" max="15626" width="9.28515625" style="23" customWidth="1"/>
    <col min="15627" max="15627" width="8.7109375" style="23" customWidth="1"/>
    <col min="15628" max="15628" width="14.140625" style="23" customWidth="1"/>
    <col min="15629" max="15631" width="9.28515625" style="23" customWidth="1"/>
    <col min="15632" max="15632" width="2.140625" style="23" customWidth="1"/>
    <col min="15633" max="15633" width="16.28515625" style="23" customWidth="1"/>
    <col min="15634" max="15634" width="13.42578125" style="23" customWidth="1"/>
    <col min="15635" max="15635" width="6.42578125" style="23" customWidth="1"/>
    <col min="15636" max="15636" width="10.85546875" style="23" customWidth="1"/>
    <col min="15637" max="15637" width="21.7109375" style="23" customWidth="1"/>
    <col min="15638" max="15638" width="21.42578125" style="23" customWidth="1"/>
    <col min="15639" max="15639" width="11.42578125" style="23"/>
    <col min="15640" max="15640" width="20.28515625" style="23" customWidth="1"/>
    <col min="15641" max="15641" width="22.7109375" style="23" customWidth="1"/>
    <col min="15642" max="15642" width="21.7109375" style="23" customWidth="1"/>
    <col min="15643" max="15872" width="11.42578125" style="23"/>
    <col min="15873" max="15873" width="3.140625" style="23" customWidth="1"/>
    <col min="15874" max="15874" width="8.7109375" style="23" customWidth="1"/>
    <col min="15875" max="15875" width="16.5703125" style="23" customWidth="1"/>
    <col min="15876" max="15876" width="9.5703125" style="23" customWidth="1"/>
    <col min="15877" max="15877" width="9" style="23" customWidth="1"/>
    <col min="15878" max="15878" width="9.5703125" style="23" customWidth="1"/>
    <col min="15879" max="15879" width="9.140625" style="23" customWidth="1"/>
    <col min="15880" max="15880" width="13.5703125" style="23" customWidth="1"/>
    <col min="15881" max="15881" width="8.85546875" style="23" customWidth="1"/>
    <col min="15882" max="15882" width="9.28515625" style="23" customWidth="1"/>
    <col min="15883" max="15883" width="8.7109375" style="23" customWidth="1"/>
    <col min="15884" max="15884" width="14.140625" style="23" customWidth="1"/>
    <col min="15885" max="15887" width="9.28515625" style="23" customWidth="1"/>
    <col min="15888" max="15888" width="2.140625" style="23" customWidth="1"/>
    <col min="15889" max="15889" width="16.28515625" style="23" customWidth="1"/>
    <col min="15890" max="15890" width="13.42578125" style="23" customWidth="1"/>
    <col min="15891" max="15891" width="6.42578125" style="23" customWidth="1"/>
    <col min="15892" max="15892" width="10.85546875" style="23" customWidth="1"/>
    <col min="15893" max="15893" width="21.7109375" style="23" customWidth="1"/>
    <col min="15894" max="15894" width="21.42578125" style="23" customWidth="1"/>
    <col min="15895" max="15895" width="11.42578125" style="23"/>
    <col min="15896" max="15896" width="20.28515625" style="23" customWidth="1"/>
    <col min="15897" max="15897" width="22.7109375" style="23" customWidth="1"/>
    <col min="15898" max="15898" width="21.7109375" style="23" customWidth="1"/>
    <col min="15899" max="16128" width="11.42578125" style="23"/>
    <col min="16129" max="16129" width="3.140625" style="23" customWidth="1"/>
    <col min="16130" max="16130" width="8.7109375" style="23" customWidth="1"/>
    <col min="16131" max="16131" width="16.5703125" style="23" customWidth="1"/>
    <col min="16132" max="16132" width="9.5703125" style="23" customWidth="1"/>
    <col min="16133" max="16133" width="9" style="23" customWidth="1"/>
    <col min="16134" max="16134" width="9.5703125" style="23" customWidth="1"/>
    <col min="16135" max="16135" width="9.140625" style="23" customWidth="1"/>
    <col min="16136" max="16136" width="13.5703125" style="23" customWidth="1"/>
    <col min="16137" max="16137" width="8.85546875" style="23" customWidth="1"/>
    <col min="16138" max="16138" width="9.28515625" style="23" customWidth="1"/>
    <col min="16139" max="16139" width="8.7109375" style="23" customWidth="1"/>
    <col min="16140" max="16140" width="14.140625" style="23" customWidth="1"/>
    <col min="16141" max="16143" width="9.28515625" style="23" customWidth="1"/>
    <col min="16144" max="16144" width="2.140625" style="23" customWidth="1"/>
    <col min="16145" max="16145" width="16.28515625" style="23" customWidth="1"/>
    <col min="16146" max="16146" width="13.42578125" style="23" customWidth="1"/>
    <col min="16147" max="16147" width="6.42578125" style="23" customWidth="1"/>
    <col min="16148" max="16148" width="10.85546875" style="23" customWidth="1"/>
    <col min="16149" max="16149" width="21.7109375" style="23" customWidth="1"/>
    <col min="16150" max="16150" width="21.42578125" style="23" customWidth="1"/>
    <col min="16151" max="16151" width="11.42578125" style="23"/>
    <col min="16152" max="16152" width="20.28515625" style="23" customWidth="1"/>
    <col min="16153" max="16153" width="22.7109375" style="23" customWidth="1"/>
    <col min="16154" max="16154" width="21.7109375" style="23" customWidth="1"/>
    <col min="16155" max="16384" width="11.42578125" style="23"/>
  </cols>
  <sheetData>
    <row r="1" spans="1:31" s="497" customFormat="1" ht="18" customHeight="1" x14ac:dyDescent="0.2">
      <c r="A1" s="624" t="s">
        <v>0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496"/>
      <c r="N1" s="496"/>
      <c r="P1" s="498"/>
      <c r="Q1" s="499"/>
      <c r="R1" s="500"/>
      <c r="S1" s="500"/>
      <c r="T1" s="499"/>
      <c r="U1" s="500"/>
      <c r="W1" s="501"/>
    </row>
    <row r="2" spans="1:31" s="497" customFormat="1" ht="18" customHeight="1" x14ac:dyDescent="0.2">
      <c r="A2" s="624" t="s">
        <v>1</v>
      </c>
      <c r="B2" s="624"/>
      <c r="C2" s="624"/>
      <c r="D2" s="624"/>
      <c r="E2" s="624"/>
      <c r="F2" s="624"/>
      <c r="G2" s="624"/>
      <c r="H2" s="624"/>
      <c r="I2" s="624"/>
      <c r="J2" s="624"/>
      <c r="K2" s="624"/>
      <c r="L2" s="624"/>
      <c r="M2" s="496"/>
      <c r="N2" s="496"/>
      <c r="P2" s="498"/>
      <c r="Q2" s="499"/>
      <c r="R2" s="500"/>
      <c r="S2" s="500"/>
      <c r="T2" s="499"/>
      <c r="U2" s="500"/>
      <c r="W2" s="501"/>
    </row>
    <row r="3" spans="1:31" s="497" customFormat="1" ht="18" customHeight="1" x14ac:dyDescent="0.2">
      <c r="A3" s="624" t="s">
        <v>447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496"/>
      <c r="N3" s="496"/>
      <c r="O3" s="498"/>
      <c r="P3" s="498"/>
      <c r="Q3" s="499"/>
      <c r="R3" s="500"/>
      <c r="S3" s="500"/>
      <c r="T3" s="499"/>
      <c r="U3" s="500"/>
      <c r="W3" s="501"/>
    </row>
    <row r="4" spans="1:31" s="497" customFormat="1" ht="18" customHeight="1" x14ac:dyDescent="0.2">
      <c r="A4" s="624" t="s">
        <v>2</v>
      </c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496"/>
      <c r="N4" s="496"/>
      <c r="O4" s="498"/>
      <c r="P4" s="498"/>
      <c r="Q4" s="499"/>
      <c r="R4" s="500"/>
      <c r="S4" s="500"/>
      <c r="T4" s="499"/>
      <c r="U4" s="500"/>
      <c r="W4" s="501"/>
    </row>
    <row r="5" spans="1:31" x14ac:dyDescent="0.2">
      <c r="A5" s="10"/>
      <c r="B5" s="1"/>
      <c r="D5" s="1"/>
      <c r="E5" s="1"/>
      <c r="H5" s="1"/>
      <c r="I5" s="1"/>
      <c r="J5" s="1"/>
      <c r="K5" s="1"/>
      <c r="L5" s="484"/>
      <c r="M5" s="1"/>
      <c r="N5" s="1"/>
      <c r="O5" s="106"/>
      <c r="T5" s="318"/>
      <c r="W5" s="20"/>
    </row>
    <row r="6" spans="1:31" x14ac:dyDescent="0.2">
      <c r="A6" s="10"/>
      <c r="B6" s="1"/>
      <c r="D6" s="1"/>
      <c r="E6" s="1"/>
      <c r="H6" s="1"/>
      <c r="I6" s="1"/>
      <c r="J6" s="1"/>
      <c r="K6" s="1"/>
      <c r="L6" s="484"/>
      <c r="M6" s="1"/>
      <c r="N6" s="1"/>
      <c r="O6" s="106"/>
      <c r="T6" s="318"/>
      <c r="W6" s="20"/>
    </row>
    <row r="7" spans="1:31" x14ac:dyDescent="0.2">
      <c r="A7" s="10"/>
      <c r="B7" s="1"/>
      <c r="D7" s="1"/>
      <c r="E7" s="1"/>
      <c r="H7" s="1"/>
      <c r="I7" s="1"/>
      <c r="J7" s="1"/>
      <c r="K7" s="1"/>
      <c r="L7" s="484"/>
      <c r="M7" s="1"/>
      <c r="N7" s="1"/>
      <c r="O7" s="1"/>
      <c r="T7" s="318"/>
      <c r="W7" s="20"/>
    </row>
    <row r="8" spans="1:31" x14ac:dyDescent="0.2">
      <c r="A8" s="10"/>
      <c r="B8" s="1"/>
      <c r="D8" s="1"/>
      <c r="E8" s="1"/>
      <c r="H8" s="1"/>
      <c r="I8" s="1"/>
      <c r="J8" s="1"/>
      <c r="K8" s="1"/>
      <c r="L8" s="484"/>
      <c r="M8" s="1"/>
      <c r="N8" s="1"/>
      <c r="O8" s="1"/>
      <c r="T8" s="318"/>
      <c r="W8" s="20"/>
    </row>
    <row r="9" spans="1:31" x14ac:dyDescent="0.2">
      <c r="A9" s="10" t="s">
        <v>376</v>
      </c>
      <c r="B9" s="1"/>
      <c r="D9" s="1"/>
      <c r="E9" s="1"/>
      <c r="H9" s="1"/>
      <c r="I9" s="1"/>
      <c r="J9" s="1"/>
      <c r="K9" s="1"/>
      <c r="L9" s="484"/>
      <c r="M9" s="1"/>
      <c r="N9" s="1"/>
      <c r="O9" s="1"/>
      <c r="T9" s="318"/>
      <c r="W9" s="20"/>
    </row>
    <row r="10" spans="1:31" ht="15" customHeight="1" x14ac:dyDescent="0.2">
      <c r="A10" s="35"/>
      <c r="T10" s="318"/>
      <c r="W10" s="20"/>
    </row>
    <row r="11" spans="1:31" ht="41.25" customHeight="1" x14ac:dyDescent="0.2">
      <c r="A11" s="32"/>
      <c r="B11" s="618" t="s">
        <v>230</v>
      </c>
      <c r="C11" s="618"/>
      <c r="D11" s="618"/>
      <c r="S11" s="319"/>
      <c r="T11" s="318"/>
      <c r="W11" s="20"/>
    </row>
    <row r="12" spans="1:31" x14ac:dyDescent="0.2">
      <c r="A12" s="35"/>
      <c r="H12" s="37"/>
      <c r="I12" s="37"/>
      <c r="S12" s="319"/>
      <c r="T12" s="318"/>
      <c r="W12" s="20"/>
    </row>
    <row r="13" spans="1:31" ht="15" customHeight="1" x14ac:dyDescent="0.25">
      <c r="A13" s="35"/>
      <c r="B13" s="96" t="s">
        <v>3</v>
      </c>
      <c r="C13" s="96" t="s">
        <v>4</v>
      </c>
      <c r="D13" s="163" t="s">
        <v>176</v>
      </c>
      <c r="E13" s="26"/>
      <c r="H13" s="37"/>
      <c r="I13" s="37"/>
      <c r="R13" s="436" t="s">
        <v>5</v>
      </c>
      <c r="S13" s="436" t="s">
        <v>6</v>
      </c>
      <c r="T13" s="436" t="s">
        <v>45</v>
      </c>
      <c r="U13" s="320"/>
      <c r="W13" s="20"/>
      <c r="AC13" s="213"/>
      <c r="AD13" s="213"/>
      <c r="AE13" s="213"/>
    </row>
    <row r="14" spans="1:31" ht="15" customHeight="1" x14ac:dyDescent="0.25">
      <c r="A14" s="35"/>
      <c r="B14" s="57">
        <v>1</v>
      </c>
      <c r="C14" s="51">
        <f>+S14</f>
        <v>4856</v>
      </c>
      <c r="D14" s="275">
        <f>+T14/1000000</f>
        <v>36579.39</v>
      </c>
      <c r="E14" s="26"/>
      <c r="H14" s="37"/>
      <c r="I14" s="37"/>
      <c r="O14" s="29"/>
      <c r="Q14" s="321">
        <f>S14/S21</f>
        <v>0.712336805046208</v>
      </c>
      <c r="R14" s="537" t="s">
        <v>324</v>
      </c>
      <c r="S14">
        <v>4856</v>
      </c>
      <c r="T14" s="536">
        <v>36579390000</v>
      </c>
      <c r="U14" s="439"/>
      <c r="W14" s="20"/>
      <c r="AC14" s="214"/>
      <c r="AD14" s="215"/>
      <c r="AE14" s="215"/>
    </row>
    <row r="15" spans="1:31" ht="15" customHeight="1" x14ac:dyDescent="0.25">
      <c r="A15" s="35"/>
      <c r="B15" s="97">
        <v>1.5</v>
      </c>
      <c r="C15" s="51">
        <f t="shared" ref="C15:C20" si="0">+S15</f>
        <v>1098</v>
      </c>
      <c r="D15" s="275">
        <f t="shared" ref="D15:D20" si="1">+T15/1000000</f>
        <v>7682.7380000000003</v>
      </c>
      <c r="E15" s="26"/>
      <c r="H15" s="37"/>
      <c r="I15" s="37"/>
      <c r="Q15" s="321">
        <f>S15/S21</f>
        <v>0.16106791843919613</v>
      </c>
      <c r="R15" s="537" t="s">
        <v>325</v>
      </c>
      <c r="S15">
        <v>1098</v>
      </c>
      <c r="T15" s="536">
        <v>7682738000</v>
      </c>
      <c r="U15" s="439"/>
      <c r="W15" s="20"/>
      <c r="AC15" s="214"/>
      <c r="AD15" s="215"/>
      <c r="AE15" s="215"/>
    </row>
    <row r="16" spans="1:31" ht="15" customHeight="1" x14ac:dyDescent="0.25">
      <c r="A16" s="35"/>
      <c r="B16" s="51">
        <v>2</v>
      </c>
      <c r="C16" s="51">
        <f t="shared" si="0"/>
        <v>477</v>
      </c>
      <c r="D16" s="275">
        <f t="shared" si="1"/>
        <v>2868.8409999999999</v>
      </c>
      <c r="E16" s="56"/>
      <c r="H16" s="37"/>
      <c r="I16" s="37"/>
      <c r="Q16" s="321">
        <f>S16/S21</f>
        <v>6.9972128502273731E-2</v>
      </c>
      <c r="R16" s="537" t="s">
        <v>326</v>
      </c>
      <c r="S16">
        <v>477</v>
      </c>
      <c r="T16" s="536">
        <v>2868841000</v>
      </c>
      <c r="U16" s="439"/>
      <c r="W16" s="20"/>
      <c r="AC16" s="214"/>
      <c r="AD16" s="215"/>
      <c r="AE16" s="215"/>
    </row>
    <row r="17" spans="1:31" ht="15" customHeight="1" x14ac:dyDescent="0.25">
      <c r="A17" s="35"/>
      <c r="B17" s="51">
        <v>3</v>
      </c>
      <c r="C17" s="51">
        <f t="shared" si="0"/>
        <v>324</v>
      </c>
      <c r="D17" s="275">
        <f t="shared" si="1"/>
        <v>1543.55</v>
      </c>
      <c r="E17" s="56"/>
      <c r="H17" s="37"/>
      <c r="I17" s="37"/>
      <c r="Q17" s="321">
        <f>S17/S21</f>
        <v>4.7528238227959513E-2</v>
      </c>
      <c r="R17" s="537" t="s">
        <v>327</v>
      </c>
      <c r="S17">
        <v>324</v>
      </c>
      <c r="T17" s="536">
        <v>1543550000</v>
      </c>
      <c r="U17" s="439"/>
      <c r="W17" s="20"/>
      <c r="AC17" s="214"/>
      <c r="AD17" s="215"/>
      <c r="AE17" s="215"/>
    </row>
    <row r="18" spans="1:31" ht="15" customHeight="1" x14ac:dyDescent="0.25">
      <c r="A18" s="35"/>
      <c r="B18" s="51">
        <v>4</v>
      </c>
      <c r="C18" s="51">
        <f t="shared" si="0"/>
        <v>51</v>
      </c>
      <c r="D18" s="275">
        <f t="shared" si="1"/>
        <v>156.54400000000001</v>
      </c>
      <c r="E18" s="56"/>
      <c r="H18" s="37"/>
      <c r="I18" s="37"/>
      <c r="Q18" s="321">
        <f>S18/S21</f>
        <v>7.481296758104738E-3</v>
      </c>
      <c r="R18" s="537" t="s">
        <v>421</v>
      </c>
      <c r="S18">
        <v>51</v>
      </c>
      <c r="T18" s="536">
        <v>156544000</v>
      </c>
      <c r="U18" s="439"/>
      <c r="W18" s="20"/>
      <c r="AC18" s="214"/>
      <c r="AD18" s="215"/>
      <c r="AE18" s="215"/>
    </row>
    <row r="19" spans="1:31" ht="15" customHeight="1" x14ac:dyDescent="0.25">
      <c r="A19" s="35"/>
      <c r="B19" s="51">
        <v>5</v>
      </c>
      <c r="C19" s="51">
        <f t="shared" si="0"/>
        <v>9</v>
      </c>
      <c r="D19" s="275">
        <f t="shared" si="1"/>
        <v>17.84</v>
      </c>
      <c r="E19" s="56"/>
      <c r="H19" s="37"/>
      <c r="I19" s="37"/>
      <c r="Q19" s="321">
        <f>S19/S21</f>
        <v>1.3202288396655421E-3</v>
      </c>
      <c r="R19" s="537" t="s">
        <v>422</v>
      </c>
      <c r="S19">
        <v>9</v>
      </c>
      <c r="T19" s="536">
        <v>17840000</v>
      </c>
      <c r="U19" s="318"/>
      <c r="W19" s="20"/>
      <c r="AC19" s="214"/>
      <c r="AD19" s="215"/>
      <c r="AE19" s="215"/>
    </row>
    <row r="20" spans="1:31" ht="15" customHeight="1" x14ac:dyDescent="0.25">
      <c r="A20" s="35"/>
      <c r="B20" s="51">
        <v>6</v>
      </c>
      <c r="C20" s="51">
        <f t="shared" si="0"/>
        <v>2</v>
      </c>
      <c r="D20" s="275">
        <f t="shared" si="1"/>
        <v>3.8959999999999999</v>
      </c>
      <c r="E20" s="26"/>
      <c r="H20" s="37"/>
      <c r="I20" s="37"/>
      <c r="Q20" s="321">
        <f>S20/S21</f>
        <v>2.9338418659234265E-4</v>
      </c>
      <c r="R20" s="537" t="s">
        <v>423</v>
      </c>
      <c r="S20">
        <v>2</v>
      </c>
      <c r="T20" s="536">
        <v>3896000</v>
      </c>
      <c r="W20" s="20"/>
    </row>
    <row r="21" spans="1:31" ht="15" customHeight="1" x14ac:dyDescent="0.2">
      <c r="A21" s="35"/>
      <c r="B21" s="96" t="s">
        <v>7</v>
      </c>
      <c r="C21" s="541">
        <f>SUM(C14:C20)</f>
        <v>6817</v>
      </c>
      <c r="D21" s="98">
        <f>SUM(D14:D20)</f>
        <v>48852.798999999999</v>
      </c>
      <c r="H21" s="37"/>
      <c r="I21" s="37"/>
      <c r="P21" s="107"/>
      <c r="Q21" s="322">
        <f>SUM(Q14:Q20)</f>
        <v>0.99999999999999989</v>
      </c>
      <c r="R21" s="323"/>
      <c r="S21" s="324">
        <f>SUM(S14:S20)</f>
        <v>6817</v>
      </c>
      <c r="T21" s="325">
        <f>SUM(T14:T20)</f>
        <v>48852799000</v>
      </c>
      <c r="W21" s="20"/>
    </row>
    <row r="22" spans="1:31" x14ac:dyDescent="0.2">
      <c r="A22" s="35"/>
      <c r="E22" s="26"/>
      <c r="H22" s="37"/>
      <c r="I22" s="37"/>
      <c r="S22" s="319"/>
      <c r="T22" s="318"/>
      <c r="W22" s="20"/>
    </row>
    <row r="23" spans="1:31" ht="15" customHeight="1" x14ac:dyDescent="0.2">
      <c r="A23" s="35"/>
      <c r="D23" s="36"/>
      <c r="F23" s="108"/>
      <c r="S23" s="326">
        <f>+C14+C16</f>
        <v>5333</v>
      </c>
      <c r="T23" s="297" t="s">
        <v>8</v>
      </c>
      <c r="W23" s="20"/>
    </row>
    <row r="24" spans="1:31" ht="15" customHeight="1" x14ac:dyDescent="0.2">
      <c r="A24" s="35"/>
      <c r="C24" s="231"/>
      <c r="D24" s="231"/>
      <c r="H24" s="22"/>
      <c r="S24" s="297">
        <v>10315</v>
      </c>
      <c r="T24" s="297" t="s">
        <v>9</v>
      </c>
      <c r="V24" s="26"/>
    </row>
    <row r="25" spans="1:31" ht="15" customHeight="1" x14ac:dyDescent="0.2">
      <c r="A25" s="35"/>
      <c r="C25" s="231"/>
      <c r="D25" s="36"/>
      <c r="S25" s="321"/>
      <c r="T25" s="318"/>
      <c r="U25" s="327"/>
      <c r="V25" s="26"/>
    </row>
    <row r="26" spans="1:31" ht="15" customHeight="1" x14ac:dyDescent="0.2">
      <c r="A26" s="35"/>
      <c r="B26" s="3"/>
      <c r="C26" s="78"/>
      <c r="D26" s="36"/>
      <c r="S26" s="321"/>
      <c r="T26" s="318"/>
      <c r="U26" s="327"/>
      <c r="V26" s="26"/>
    </row>
    <row r="27" spans="1:31" ht="15" customHeight="1" x14ac:dyDescent="0.2">
      <c r="A27" s="35"/>
      <c r="B27" s="3"/>
      <c r="C27" s="78"/>
      <c r="D27" s="36"/>
      <c r="S27" s="321"/>
      <c r="T27" s="318"/>
      <c r="U27" s="327"/>
      <c r="V27" s="26"/>
    </row>
    <row r="28" spans="1:31" ht="15" customHeight="1" x14ac:dyDescent="0.2">
      <c r="A28" s="35"/>
      <c r="B28" s="3"/>
      <c r="C28" s="78"/>
      <c r="D28" s="36"/>
      <c r="S28" s="321"/>
      <c r="T28" s="318"/>
      <c r="U28" s="327"/>
      <c r="V28" s="26"/>
    </row>
    <row r="29" spans="1:31" ht="37.5" customHeight="1" x14ac:dyDescent="0.2">
      <c r="A29" s="35"/>
      <c r="B29" s="618" t="s">
        <v>231</v>
      </c>
      <c r="C29" s="618"/>
      <c r="D29" s="618"/>
      <c r="H29" s="37"/>
      <c r="I29" s="37"/>
      <c r="S29" s="321"/>
      <c r="T29" s="318"/>
      <c r="U29" s="327"/>
      <c r="V29" s="26"/>
    </row>
    <row r="30" spans="1:31" ht="15" customHeight="1" x14ac:dyDescent="0.2">
      <c r="A30" s="35"/>
      <c r="B30" s="3"/>
      <c r="C30" s="78"/>
      <c r="D30" s="36"/>
      <c r="H30" s="37"/>
      <c r="I30" s="37"/>
      <c r="S30" s="321"/>
      <c r="T30" s="318"/>
      <c r="U30" s="327"/>
      <c r="V30" s="26"/>
    </row>
    <row r="31" spans="1:31" ht="15" customHeight="1" x14ac:dyDescent="0.2">
      <c r="A31" s="35"/>
      <c r="B31" s="96" t="s">
        <v>3</v>
      </c>
      <c r="C31" s="96" t="s">
        <v>251</v>
      </c>
      <c r="D31" s="163" t="s">
        <v>176</v>
      </c>
      <c r="E31" s="26"/>
      <c r="H31" s="37"/>
      <c r="I31" s="37"/>
      <c r="S31" s="321"/>
      <c r="T31" s="318"/>
      <c r="U31" s="327"/>
      <c r="V31" s="26"/>
    </row>
    <row r="32" spans="1:31" ht="15" customHeight="1" x14ac:dyDescent="0.2">
      <c r="A32" s="35"/>
      <c r="B32" s="51">
        <v>1</v>
      </c>
      <c r="C32" s="49">
        <f>+S33</f>
        <v>1501</v>
      </c>
      <c r="D32" s="275">
        <f>+T33/1000000</f>
        <v>25794.97733285002</v>
      </c>
      <c r="E32" s="26"/>
      <c r="H32" s="37"/>
      <c r="I32" s="37"/>
      <c r="R32" s="436" t="s">
        <v>324</v>
      </c>
      <c r="S32" s="436">
        <v>1094</v>
      </c>
      <c r="T32" s="436">
        <v>18699552024.320038</v>
      </c>
      <c r="U32" s="327"/>
      <c r="V32" s="26"/>
    </row>
    <row r="33" spans="1:22" ht="15" customHeight="1" x14ac:dyDescent="0.25">
      <c r="A33" s="35"/>
      <c r="B33" s="54">
        <v>1.5</v>
      </c>
      <c r="C33" s="49">
        <f>+S34</f>
        <v>349</v>
      </c>
      <c r="D33" s="275">
        <f>+T34/1000000</f>
        <v>7288.0981686699806</v>
      </c>
      <c r="E33" s="26"/>
      <c r="H33" s="37"/>
      <c r="I33" s="37"/>
      <c r="Q33" s="321">
        <f>+C32/C36</f>
        <v>0.80742334588488429</v>
      </c>
      <c r="R33" s="542" t="s">
        <v>324</v>
      </c>
      <c r="S33" s="543">
        <v>1501</v>
      </c>
      <c r="T33" s="536">
        <v>25794977332.850021</v>
      </c>
      <c r="U33" s="327"/>
      <c r="V33" s="26"/>
    </row>
    <row r="34" spans="1:22" ht="15" customHeight="1" x14ac:dyDescent="0.25">
      <c r="A34" s="35"/>
      <c r="B34" s="51">
        <v>2</v>
      </c>
      <c r="C34" s="49">
        <f>+S35</f>
        <v>4</v>
      </c>
      <c r="D34" s="275">
        <f t="shared" ref="D34:D35" si="2">+T35/1000000</f>
        <v>86.746741139999997</v>
      </c>
      <c r="E34" s="26"/>
      <c r="H34" s="37"/>
      <c r="I34" s="37"/>
      <c r="Q34" s="321"/>
      <c r="R34" s="537" t="s">
        <v>325</v>
      </c>
      <c r="S34" s="543">
        <v>349</v>
      </c>
      <c r="T34" s="536">
        <v>7288098168.669981</v>
      </c>
      <c r="U34" s="327"/>
      <c r="V34" s="26"/>
    </row>
    <row r="35" spans="1:22" ht="15" customHeight="1" x14ac:dyDescent="0.25">
      <c r="A35" s="35"/>
      <c r="B35" s="51">
        <v>3</v>
      </c>
      <c r="C35" s="49">
        <f>+S36</f>
        <v>5</v>
      </c>
      <c r="D35" s="275">
        <f t="shared" si="2"/>
        <v>132.41886216</v>
      </c>
      <c r="E35" s="26"/>
      <c r="H35" s="37"/>
      <c r="I35" s="37"/>
      <c r="Q35" s="321"/>
      <c r="R35" s="537" t="s">
        <v>326</v>
      </c>
      <c r="S35" s="543">
        <v>4</v>
      </c>
      <c r="T35" s="536">
        <v>86746741.140000001</v>
      </c>
      <c r="U35" s="327"/>
      <c r="V35" s="26"/>
    </row>
    <row r="36" spans="1:22" ht="15" customHeight="1" x14ac:dyDescent="0.25">
      <c r="A36" s="35"/>
      <c r="B36" s="96" t="s">
        <v>7</v>
      </c>
      <c r="C36" s="159">
        <f>SUM(C32:C35)</f>
        <v>1859</v>
      </c>
      <c r="D36" s="98">
        <f>SUM(D32:D35)</f>
        <v>33302.241104819994</v>
      </c>
      <c r="E36" s="56"/>
      <c r="H36" s="37"/>
      <c r="I36" s="37"/>
      <c r="Q36" s="321">
        <f>+C33/C36</f>
        <v>0.18773534158149544</v>
      </c>
      <c r="R36" s="542" t="s">
        <v>327</v>
      </c>
      <c r="S36" s="543">
        <v>5</v>
      </c>
      <c r="T36" s="536">
        <v>132418862.16</v>
      </c>
      <c r="U36" s="327"/>
      <c r="V36" s="26"/>
    </row>
    <row r="37" spans="1:22" ht="15" customHeight="1" x14ac:dyDescent="0.2">
      <c r="A37" s="35"/>
      <c r="B37" s="58"/>
      <c r="C37" s="74"/>
      <c r="D37" s="65"/>
      <c r="E37" s="56"/>
      <c r="H37" s="37"/>
      <c r="I37" s="37"/>
      <c r="Q37" s="328"/>
      <c r="R37" s="437"/>
      <c r="S37" s="438"/>
      <c r="T37" s="343">
        <v>0</v>
      </c>
      <c r="U37" s="327"/>
      <c r="V37" s="26"/>
    </row>
    <row r="38" spans="1:22" ht="15" customHeight="1" x14ac:dyDescent="0.2">
      <c r="A38" s="35"/>
      <c r="B38" s="58"/>
      <c r="C38" s="227"/>
      <c r="D38" s="65"/>
      <c r="E38" s="56"/>
      <c r="H38" s="37"/>
      <c r="I38" s="37"/>
      <c r="Q38" s="328"/>
      <c r="R38" s="437"/>
      <c r="S38" s="438"/>
      <c r="T38" s="343">
        <v>0</v>
      </c>
      <c r="U38" s="327"/>
      <c r="V38" s="26"/>
    </row>
    <row r="39" spans="1:22" ht="15" customHeight="1" x14ac:dyDescent="0.2">
      <c r="A39" s="35"/>
      <c r="B39" s="58"/>
      <c r="C39" s="227"/>
      <c r="D39" s="310"/>
      <c r="E39" s="56"/>
      <c r="H39" s="37"/>
      <c r="I39" s="37"/>
      <c r="Q39" s="328"/>
      <c r="U39" s="327"/>
      <c r="V39" s="26"/>
    </row>
    <row r="40" spans="1:22" ht="15" customHeight="1" x14ac:dyDescent="0.2">
      <c r="A40" s="35"/>
      <c r="B40" s="123"/>
      <c r="E40" s="26"/>
      <c r="H40" s="37"/>
      <c r="I40" s="37"/>
      <c r="Q40" s="328"/>
      <c r="U40" s="327"/>
      <c r="V40" s="26"/>
    </row>
    <row r="41" spans="1:22" ht="15" customHeight="1" x14ac:dyDescent="0.2">
      <c r="A41" s="35"/>
      <c r="H41" s="37"/>
      <c r="I41" s="37"/>
      <c r="Q41" s="329"/>
      <c r="R41" s="323"/>
      <c r="S41" s="324">
        <f>SUM(S33:S38)</f>
        <v>1859</v>
      </c>
      <c r="T41" s="325">
        <f>SUM(T33:T38)</f>
        <v>33302241104.820004</v>
      </c>
      <c r="U41" s="327"/>
      <c r="V41" s="26"/>
    </row>
    <row r="42" spans="1:22" ht="15" customHeight="1" x14ac:dyDescent="0.2">
      <c r="A42" s="35"/>
      <c r="E42" s="26"/>
      <c r="H42" s="37"/>
      <c r="I42" s="37"/>
      <c r="S42" s="321"/>
      <c r="T42" s="318"/>
      <c r="U42" s="327"/>
      <c r="V42" s="26"/>
    </row>
    <row r="43" spans="1:22" ht="15" customHeight="1" x14ac:dyDescent="0.2">
      <c r="A43" s="35"/>
      <c r="B43" s="3"/>
      <c r="C43" s="78"/>
      <c r="D43" s="36"/>
      <c r="H43" s="37"/>
      <c r="I43" s="37"/>
      <c r="S43" s="321"/>
      <c r="T43" s="318"/>
      <c r="U43" s="327"/>
      <c r="V43" s="26"/>
    </row>
    <row r="44" spans="1:22" ht="15" customHeight="1" x14ac:dyDescent="0.2">
      <c r="A44" s="35"/>
      <c r="B44" s="3"/>
      <c r="C44" s="78"/>
      <c r="D44" s="36"/>
      <c r="G44" s="99"/>
      <c r="S44" s="321"/>
      <c r="T44" s="318"/>
      <c r="U44" s="327"/>
      <c r="V44" s="26"/>
    </row>
    <row r="45" spans="1:22" ht="15" customHeight="1" x14ac:dyDescent="0.2">
      <c r="A45" s="35"/>
      <c r="B45" s="3"/>
      <c r="C45" s="78"/>
      <c r="D45" s="36"/>
      <c r="S45" s="321"/>
      <c r="T45" s="318"/>
      <c r="U45" s="327"/>
      <c r="V45" s="26"/>
    </row>
    <row r="46" spans="1:22" ht="15" customHeight="1" x14ac:dyDescent="0.2">
      <c r="A46" s="35"/>
      <c r="B46" s="3"/>
      <c r="C46" s="78"/>
      <c r="D46" s="36"/>
      <c r="S46" s="321"/>
      <c r="T46" s="318"/>
      <c r="U46" s="327"/>
      <c r="V46" s="26"/>
    </row>
    <row r="47" spans="1:22" ht="15" customHeight="1" x14ac:dyDescent="0.2">
      <c r="A47" s="35"/>
      <c r="B47" s="3"/>
      <c r="C47" s="78"/>
      <c r="D47" s="36"/>
      <c r="G47" s="13"/>
      <c r="H47" s="13"/>
      <c r="I47" s="13"/>
      <c r="S47" s="321"/>
      <c r="T47" s="318"/>
      <c r="U47" s="327"/>
      <c r="V47" s="26"/>
    </row>
    <row r="48" spans="1:22" ht="15" customHeight="1" x14ac:dyDescent="0.2">
      <c r="A48" s="35"/>
      <c r="B48" s="3"/>
      <c r="C48" s="78"/>
      <c r="D48" s="36"/>
      <c r="G48" s="13"/>
      <c r="H48" s="13"/>
      <c r="I48" s="13"/>
      <c r="S48" s="321"/>
      <c r="T48" s="318"/>
      <c r="U48" s="327"/>
      <c r="V48" s="26"/>
    </row>
    <row r="49" spans="1:22" ht="34.5" customHeight="1" x14ac:dyDescent="0.2">
      <c r="A49" s="35"/>
      <c r="B49" s="618" t="s">
        <v>232</v>
      </c>
      <c r="C49" s="618"/>
      <c r="D49" s="618"/>
      <c r="G49" s="13"/>
      <c r="H49" s="13"/>
      <c r="I49" s="13"/>
      <c r="S49" s="321"/>
      <c r="T49" s="318"/>
      <c r="U49" s="327"/>
      <c r="V49" s="26"/>
    </row>
    <row r="50" spans="1:22" ht="15" customHeight="1" x14ac:dyDescent="0.2">
      <c r="A50" s="35"/>
      <c r="B50" s="3"/>
      <c r="C50" s="78"/>
      <c r="D50" s="36"/>
      <c r="G50" s="13"/>
      <c r="H50" s="13"/>
      <c r="I50" s="13"/>
      <c r="S50" s="321"/>
      <c r="T50" s="318"/>
      <c r="U50" s="327"/>
      <c r="V50" s="26"/>
    </row>
    <row r="51" spans="1:22" ht="15" customHeight="1" x14ac:dyDescent="0.2">
      <c r="A51" s="35"/>
      <c r="B51" s="96" t="s">
        <v>3</v>
      </c>
      <c r="C51" s="96" t="s">
        <v>4</v>
      </c>
      <c r="D51" s="163" t="s">
        <v>176</v>
      </c>
      <c r="E51" s="26"/>
      <c r="F51" s="23"/>
      <c r="G51" s="13"/>
      <c r="H51" s="13"/>
      <c r="I51" s="13"/>
      <c r="S51" s="321"/>
      <c r="T51" s="318"/>
      <c r="U51" s="327"/>
      <c r="V51" s="26"/>
    </row>
    <row r="52" spans="1:22" ht="15" customHeight="1" x14ac:dyDescent="0.2">
      <c r="A52" s="35"/>
      <c r="B52" s="57">
        <v>1</v>
      </c>
      <c r="C52" s="51">
        <f>+C14+C32</f>
        <v>6357</v>
      </c>
      <c r="D52" s="275">
        <f t="shared" ref="D52:D55" si="3">+D14+D32</f>
        <v>62374.367332850015</v>
      </c>
      <c r="E52" s="26"/>
      <c r="F52" s="23"/>
      <c r="G52" s="13"/>
      <c r="H52" s="13"/>
      <c r="I52" s="13"/>
      <c r="S52" s="321"/>
      <c r="T52" s="318"/>
      <c r="U52" s="327"/>
      <c r="V52" s="26"/>
    </row>
    <row r="53" spans="1:22" ht="15" customHeight="1" x14ac:dyDescent="0.2">
      <c r="A53" s="35"/>
      <c r="B53" s="97">
        <v>1.5</v>
      </c>
      <c r="C53" s="51">
        <f>+C15+C33</f>
        <v>1447</v>
      </c>
      <c r="D53" s="275">
        <f t="shared" si="3"/>
        <v>14970.836168669981</v>
      </c>
      <c r="E53" s="26"/>
      <c r="F53" s="23"/>
      <c r="G53" s="13"/>
      <c r="H53" s="13"/>
      <c r="I53" s="13"/>
      <c r="S53" s="321"/>
      <c r="T53" s="318"/>
      <c r="U53" s="327"/>
      <c r="V53" s="26"/>
    </row>
    <row r="54" spans="1:22" ht="15" customHeight="1" x14ac:dyDescent="0.2">
      <c r="A54" s="35"/>
      <c r="B54" s="51">
        <v>2</v>
      </c>
      <c r="C54" s="51">
        <f>+C16+C34</f>
        <v>481</v>
      </c>
      <c r="D54" s="275">
        <f t="shared" si="3"/>
        <v>2955.5877411399997</v>
      </c>
      <c r="E54" s="56"/>
      <c r="F54" s="23"/>
      <c r="G54" s="13"/>
      <c r="H54" s="13"/>
      <c r="I54" s="13"/>
      <c r="S54" s="321"/>
      <c r="T54" s="318"/>
      <c r="U54" s="327"/>
      <c r="V54" s="26"/>
    </row>
    <row r="55" spans="1:22" ht="15" customHeight="1" x14ac:dyDescent="0.2">
      <c r="A55" s="35"/>
      <c r="B55" s="51">
        <v>3</v>
      </c>
      <c r="C55" s="51">
        <f>+C17+C35</f>
        <v>329</v>
      </c>
      <c r="D55" s="275">
        <f t="shared" si="3"/>
        <v>1675.9688621599998</v>
      </c>
      <c r="E55" s="56"/>
      <c r="F55" s="23"/>
      <c r="G55" s="13"/>
      <c r="H55" s="13"/>
      <c r="I55" s="13"/>
      <c r="S55" s="321"/>
      <c r="T55" s="318"/>
      <c r="U55" s="327"/>
      <c r="V55" s="26"/>
    </row>
    <row r="56" spans="1:22" ht="15" customHeight="1" x14ac:dyDescent="0.2">
      <c r="A56" s="35"/>
      <c r="B56" s="51">
        <v>4</v>
      </c>
      <c r="C56" s="51">
        <f>+C18</f>
        <v>51</v>
      </c>
      <c r="D56" s="275">
        <f t="shared" ref="D56:D58" si="4">+D18</f>
        <v>156.54400000000001</v>
      </c>
      <c r="E56" s="56"/>
      <c r="F56" s="23"/>
      <c r="G56" s="13"/>
      <c r="H56" s="13"/>
      <c r="I56" s="13"/>
      <c r="S56" s="321"/>
      <c r="T56" s="318"/>
      <c r="U56" s="327"/>
      <c r="V56" s="26"/>
    </row>
    <row r="57" spans="1:22" ht="15" customHeight="1" x14ac:dyDescent="0.2">
      <c r="A57" s="35"/>
      <c r="B57" s="51">
        <v>5</v>
      </c>
      <c r="C57" s="51">
        <f>+C19</f>
        <v>9</v>
      </c>
      <c r="D57" s="275">
        <f t="shared" si="4"/>
        <v>17.84</v>
      </c>
      <c r="E57" s="56"/>
      <c r="F57" s="23"/>
      <c r="G57" s="13"/>
      <c r="H57" s="13"/>
      <c r="I57" s="13"/>
      <c r="S57" s="321"/>
      <c r="T57" s="318"/>
      <c r="U57" s="327"/>
      <c r="V57" s="26"/>
    </row>
    <row r="58" spans="1:22" ht="15" customHeight="1" x14ac:dyDescent="0.2">
      <c r="A58" s="35"/>
      <c r="B58" s="51">
        <v>6</v>
      </c>
      <c r="C58" s="51">
        <f>+C20</f>
        <v>2</v>
      </c>
      <c r="D58" s="275">
        <f t="shared" si="4"/>
        <v>3.8959999999999999</v>
      </c>
      <c r="E58" s="26"/>
      <c r="F58" s="23"/>
      <c r="G58" s="13"/>
      <c r="H58" s="13"/>
      <c r="I58" s="13"/>
      <c r="S58" s="321"/>
      <c r="T58" s="318"/>
      <c r="U58" s="327"/>
      <c r="V58" s="26"/>
    </row>
    <row r="59" spans="1:22" ht="15" customHeight="1" x14ac:dyDescent="0.2">
      <c r="A59" s="35"/>
      <c r="B59" s="96" t="s">
        <v>7</v>
      </c>
      <c r="C59" s="541">
        <f>SUM(C52:C58)</f>
        <v>8676</v>
      </c>
      <c r="D59" s="98">
        <f>SUM(D52:D58)</f>
        <v>82155.040104819971</v>
      </c>
      <c r="F59" s="23"/>
      <c r="G59" s="13"/>
      <c r="H59" s="13"/>
      <c r="I59" s="13"/>
      <c r="S59" s="321"/>
      <c r="T59" s="318"/>
      <c r="U59" s="327"/>
      <c r="V59" s="26"/>
    </row>
    <row r="60" spans="1:22" ht="15" customHeight="1" x14ac:dyDescent="0.2">
      <c r="A60" s="35"/>
      <c r="E60" s="26"/>
      <c r="F60" s="23"/>
      <c r="G60" s="13"/>
      <c r="H60" s="13"/>
      <c r="I60" s="13"/>
      <c r="S60" s="321"/>
      <c r="T60" s="318"/>
      <c r="U60" s="327"/>
      <c r="V60" s="26"/>
    </row>
    <row r="61" spans="1:22" ht="15" customHeight="1" x14ac:dyDescent="0.2">
      <c r="A61" s="35"/>
      <c r="B61" s="3"/>
      <c r="C61" s="231"/>
      <c r="D61" s="36"/>
      <c r="G61" s="13"/>
      <c r="H61" s="13"/>
      <c r="I61" s="13"/>
      <c r="S61" s="321"/>
      <c r="T61" s="318"/>
      <c r="U61" s="327"/>
      <c r="V61" s="26"/>
    </row>
    <row r="62" spans="1:22" ht="15" customHeight="1" x14ac:dyDescent="0.2">
      <c r="A62" s="35"/>
      <c r="B62" s="3"/>
      <c r="C62" s="231"/>
      <c r="D62" s="36"/>
      <c r="F62" s="109"/>
      <c r="S62" s="321"/>
      <c r="T62" s="318"/>
      <c r="U62" s="327"/>
      <c r="V62" s="26"/>
    </row>
    <row r="63" spans="1:22" ht="15" customHeight="1" x14ac:dyDescent="0.2">
      <c r="A63" s="35"/>
      <c r="B63" s="3"/>
      <c r="C63" s="232"/>
      <c r="D63" s="36"/>
      <c r="F63" s="311"/>
      <c r="S63" s="321"/>
      <c r="T63" s="318"/>
      <c r="U63" s="327"/>
      <c r="V63" s="26"/>
    </row>
    <row r="64" spans="1:22" ht="15" customHeight="1" x14ac:dyDescent="0.2">
      <c r="A64" s="35"/>
      <c r="B64" s="3"/>
      <c r="C64" s="78"/>
      <c r="D64" s="36"/>
      <c r="H64" s="100"/>
      <c r="S64" s="321"/>
      <c r="T64" s="318"/>
      <c r="U64" s="327"/>
      <c r="V64" s="26"/>
    </row>
    <row r="65" spans="1:23" ht="15" customHeight="1" x14ac:dyDescent="0.2">
      <c r="A65" s="35"/>
      <c r="B65" s="3"/>
      <c r="C65" s="78"/>
      <c r="D65" s="36"/>
      <c r="H65" s="100"/>
      <c r="S65" s="321"/>
      <c r="T65" s="318"/>
      <c r="U65" s="327"/>
      <c r="V65" s="26"/>
    </row>
    <row r="66" spans="1:23" ht="33.75" customHeight="1" x14ac:dyDescent="0.2">
      <c r="A66" s="35"/>
      <c r="B66" s="618" t="s">
        <v>233</v>
      </c>
      <c r="C66" s="618"/>
      <c r="D66" s="618"/>
      <c r="S66" s="321"/>
      <c r="T66" s="318"/>
      <c r="U66" s="327"/>
      <c r="V66" s="26"/>
    </row>
    <row r="67" spans="1:23" ht="15" customHeight="1" x14ac:dyDescent="0.2">
      <c r="A67" s="35"/>
      <c r="B67" s="3"/>
      <c r="C67" s="78"/>
      <c r="D67" s="36"/>
      <c r="H67" s="37"/>
      <c r="I67" s="37"/>
      <c r="R67" s="625" t="s">
        <v>233</v>
      </c>
      <c r="S67" s="625"/>
      <c r="T67" s="625"/>
      <c r="U67" s="327"/>
      <c r="V67" s="26"/>
    </row>
    <row r="68" spans="1:23" ht="15" customHeight="1" x14ac:dyDescent="0.2">
      <c r="A68" s="35"/>
      <c r="B68" s="96" t="s">
        <v>60</v>
      </c>
      <c r="C68" s="96" t="s">
        <v>4</v>
      </c>
      <c r="D68" s="163" t="s">
        <v>176</v>
      </c>
      <c r="E68" s="110"/>
      <c r="F68" s="23"/>
      <c r="H68" s="37"/>
      <c r="I68" s="37"/>
      <c r="P68" s="111"/>
      <c r="Q68" s="321"/>
      <c r="R68" s="330" t="s">
        <v>56</v>
      </c>
      <c r="S68" s="331">
        <v>2867</v>
      </c>
      <c r="T68" s="332">
        <v>30051334019.799999</v>
      </c>
      <c r="V68" s="26"/>
    </row>
    <row r="69" spans="1:23" ht="14.25" customHeight="1" x14ac:dyDescent="0.2">
      <c r="A69" s="35"/>
      <c r="B69" s="101" t="s">
        <v>56</v>
      </c>
      <c r="C69" s="49">
        <f>+S68</f>
        <v>2867</v>
      </c>
      <c r="D69" s="275">
        <f>+T68/1000000</f>
        <v>30051.334019800001</v>
      </c>
      <c r="E69" s="110"/>
      <c r="F69" s="23"/>
      <c r="H69" s="37"/>
      <c r="I69" s="37"/>
      <c r="P69" s="111"/>
      <c r="Q69" s="321"/>
      <c r="R69" s="330" t="s">
        <v>57</v>
      </c>
      <c r="S69" s="331">
        <v>3546</v>
      </c>
      <c r="T69" s="332">
        <v>34589882369.41008</v>
      </c>
      <c r="V69" s="26"/>
    </row>
    <row r="70" spans="1:23" ht="15" customHeight="1" x14ac:dyDescent="0.2">
      <c r="A70" s="35"/>
      <c r="B70" s="60" t="s">
        <v>57</v>
      </c>
      <c r="C70" s="49">
        <f>+S69</f>
        <v>3546</v>
      </c>
      <c r="D70" s="275">
        <f>+T69/1000000</f>
        <v>34589.882369410079</v>
      </c>
      <c r="E70" s="110"/>
      <c r="F70" s="23"/>
      <c r="H70" s="37"/>
      <c r="I70" s="37"/>
      <c r="P70" s="111"/>
      <c r="Q70" s="321"/>
      <c r="R70" s="330" t="s">
        <v>58</v>
      </c>
      <c r="S70" s="331">
        <v>2263</v>
      </c>
      <c r="T70" s="332">
        <v>17513823715.609989</v>
      </c>
      <c r="V70" s="26"/>
    </row>
    <row r="71" spans="1:23" ht="15" customHeight="1" x14ac:dyDescent="0.2">
      <c r="A71" s="35"/>
      <c r="B71" s="60" t="s">
        <v>58</v>
      </c>
      <c r="C71" s="49">
        <f>+S70</f>
        <v>2263</v>
      </c>
      <c r="D71" s="275">
        <f>+T70/1000000</f>
        <v>17513.823715609989</v>
      </c>
      <c r="E71" s="110"/>
      <c r="F71" s="23"/>
      <c r="H71" s="37"/>
      <c r="I71" s="37"/>
      <c r="P71" s="28"/>
      <c r="Q71" s="328"/>
      <c r="R71" s="323" t="s">
        <v>31</v>
      </c>
      <c r="S71" s="324">
        <f>SUM(S68:S70)</f>
        <v>8676</v>
      </c>
      <c r="T71" s="325">
        <f>SUM(T68:T70)</f>
        <v>82155040104.820068</v>
      </c>
      <c r="V71" s="26"/>
    </row>
    <row r="72" spans="1:23" ht="15" customHeight="1" x14ac:dyDescent="0.2">
      <c r="A72" s="35"/>
      <c r="B72" s="164" t="s">
        <v>7</v>
      </c>
      <c r="C72" s="159">
        <f>SUM(C69:C71)</f>
        <v>8676</v>
      </c>
      <c r="D72" s="98">
        <f>SUM(D69:D71)</f>
        <v>82155.040104820073</v>
      </c>
      <c r="E72" s="110"/>
      <c r="F72" s="23"/>
      <c r="H72" s="37"/>
      <c r="I72" s="37"/>
      <c r="N72" s="113"/>
      <c r="O72" s="27"/>
      <c r="P72" s="28"/>
      <c r="S72" s="319"/>
      <c r="T72" s="318"/>
      <c r="V72" s="26"/>
    </row>
    <row r="73" spans="1:23" ht="15" customHeight="1" x14ac:dyDescent="0.2">
      <c r="A73" s="35"/>
      <c r="B73" s="440" t="s">
        <v>59</v>
      </c>
      <c r="C73" s="79"/>
      <c r="D73" s="113"/>
      <c r="E73" s="110"/>
      <c r="F73" s="23"/>
      <c r="H73" s="37"/>
      <c r="I73" s="37"/>
      <c r="P73" s="28"/>
      <c r="S73" s="319"/>
      <c r="T73" s="318"/>
      <c r="V73" s="26"/>
      <c r="W73" s="20"/>
    </row>
    <row r="74" spans="1:23" ht="15" customHeight="1" x14ac:dyDescent="0.2">
      <c r="A74" s="35"/>
      <c r="E74" s="110"/>
      <c r="F74" s="23"/>
      <c r="H74" s="37"/>
      <c r="I74" s="37"/>
      <c r="P74" s="28"/>
      <c r="S74" s="319"/>
      <c r="T74" s="318"/>
      <c r="V74" s="26"/>
      <c r="W74" s="20"/>
    </row>
    <row r="75" spans="1:23" x14ac:dyDescent="0.2">
      <c r="A75" s="35"/>
      <c r="B75" s="619" t="s">
        <v>352</v>
      </c>
      <c r="C75" s="619"/>
      <c r="D75" s="619"/>
      <c r="E75" s="12"/>
      <c r="F75" s="112"/>
      <c r="H75" s="37"/>
      <c r="I75" s="37"/>
      <c r="P75" s="28"/>
      <c r="S75" s="319"/>
      <c r="T75" s="318"/>
      <c r="V75" s="26"/>
      <c r="W75" s="20"/>
    </row>
    <row r="76" spans="1:23" x14ac:dyDescent="0.2">
      <c r="A76" s="35"/>
      <c r="B76" s="530" t="s">
        <v>56</v>
      </c>
      <c r="C76" s="620" t="s">
        <v>353</v>
      </c>
      <c r="D76" s="621"/>
      <c r="F76" s="23"/>
      <c r="G76" s="23"/>
      <c r="P76" s="28"/>
      <c r="R76" s="333"/>
      <c r="S76" s="319"/>
      <c r="T76" s="318"/>
      <c r="V76" s="26"/>
      <c r="W76" s="20"/>
    </row>
    <row r="77" spans="1:23" ht="26.25" customHeight="1" x14ac:dyDescent="0.2">
      <c r="A77" s="35"/>
      <c r="B77" s="531" t="s">
        <v>57</v>
      </c>
      <c r="C77" s="622" t="s">
        <v>354</v>
      </c>
      <c r="D77" s="623"/>
      <c r="F77" s="23"/>
      <c r="G77" s="23"/>
      <c r="P77" s="28"/>
      <c r="S77" s="319"/>
      <c r="T77" s="318"/>
      <c r="V77" s="26"/>
      <c r="W77" s="20"/>
    </row>
    <row r="78" spans="1:23" ht="65.25" customHeight="1" x14ac:dyDescent="0.2">
      <c r="A78" s="35"/>
      <c r="B78" s="531" t="s">
        <v>58</v>
      </c>
      <c r="C78" s="630" t="s">
        <v>355</v>
      </c>
      <c r="D78" s="631"/>
      <c r="F78" s="23"/>
      <c r="G78" s="23"/>
      <c r="P78" s="28"/>
      <c r="S78" s="319"/>
      <c r="T78" s="318"/>
      <c r="V78" s="26"/>
      <c r="W78" s="20"/>
    </row>
    <row r="79" spans="1:23" x14ac:dyDescent="0.2">
      <c r="A79" s="35"/>
      <c r="F79" s="23"/>
      <c r="G79" s="23"/>
      <c r="P79" s="28"/>
      <c r="S79" s="319"/>
      <c r="T79" s="318"/>
      <c r="W79" s="20"/>
    </row>
    <row r="80" spans="1:23" x14ac:dyDescent="0.2">
      <c r="A80" s="35"/>
      <c r="F80" s="23"/>
      <c r="G80" s="23"/>
      <c r="P80" s="28"/>
      <c r="S80" s="319"/>
      <c r="T80" s="318"/>
      <c r="W80" s="20"/>
    </row>
    <row r="81" spans="1:23" ht="15" customHeight="1" x14ac:dyDescent="0.2">
      <c r="A81" s="35"/>
      <c r="F81" s="23"/>
      <c r="G81" s="23"/>
      <c r="R81" s="318"/>
      <c r="T81" s="318"/>
      <c r="W81" s="20"/>
    </row>
    <row r="82" spans="1:23" ht="26.25" customHeight="1" x14ac:dyDescent="0.2">
      <c r="A82" s="32"/>
      <c r="B82" s="618" t="s">
        <v>235</v>
      </c>
      <c r="C82" s="618"/>
      <c r="D82" s="618"/>
      <c r="F82" s="42"/>
      <c r="G82" s="23"/>
      <c r="R82" s="318"/>
      <c r="T82" s="318"/>
      <c r="W82" s="20"/>
    </row>
    <row r="83" spans="1:23" x14ac:dyDescent="0.2">
      <c r="A83" s="32"/>
      <c r="B83" s="33"/>
      <c r="C83" s="40"/>
      <c r="F83" s="42"/>
      <c r="G83" s="23"/>
      <c r="T83" s="318"/>
      <c r="W83" s="20"/>
    </row>
    <row r="84" spans="1:23" ht="23.25" customHeight="1" x14ac:dyDescent="0.2">
      <c r="A84" s="35"/>
      <c r="B84" s="103" t="s">
        <v>234</v>
      </c>
      <c r="C84" s="96" t="s">
        <v>4</v>
      </c>
      <c r="D84" s="163" t="s">
        <v>176</v>
      </c>
      <c r="F84" s="23"/>
      <c r="G84" s="23"/>
      <c r="R84" s="626" t="s">
        <v>235</v>
      </c>
      <c r="S84" s="626"/>
      <c r="T84" s="626"/>
      <c r="W84" s="20"/>
    </row>
    <row r="85" spans="1:23" ht="30" customHeight="1" x14ac:dyDescent="0.2">
      <c r="A85" s="35"/>
      <c r="B85" s="70" t="s">
        <v>185</v>
      </c>
      <c r="C85" s="49">
        <f>+S86</f>
        <v>572</v>
      </c>
      <c r="D85" s="275">
        <f>+T86/1000000</f>
        <v>3782.3330000000001</v>
      </c>
      <c r="F85" s="23"/>
      <c r="G85" s="23"/>
      <c r="R85" s="441" t="s">
        <v>11</v>
      </c>
      <c r="S85" s="443" t="s">
        <v>6</v>
      </c>
      <c r="T85" s="441" t="s">
        <v>5</v>
      </c>
      <c r="W85" s="20"/>
    </row>
    <row r="86" spans="1:23" ht="30" customHeight="1" x14ac:dyDescent="0.2">
      <c r="A86" s="18"/>
      <c r="B86" s="49" t="s">
        <v>186</v>
      </c>
      <c r="C86" s="49">
        <f t="shared" ref="C86:C91" si="5">+S87</f>
        <v>846</v>
      </c>
      <c r="D86" s="275">
        <f t="shared" ref="D86:D91" si="6">+T87/1000000</f>
        <v>5875.63</v>
      </c>
      <c r="F86" s="23"/>
      <c r="G86" s="23"/>
      <c r="R86" s="442" t="s">
        <v>185</v>
      </c>
      <c r="S86" s="446">
        <v>572</v>
      </c>
      <c r="T86" s="447">
        <v>3782333000</v>
      </c>
      <c r="W86" s="20"/>
    </row>
    <row r="87" spans="1:23" ht="30" customHeight="1" x14ac:dyDescent="0.2">
      <c r="B87" s="70" t="s">
        <v>15</v>
      </c>
      <c r="C87" s="49">
        <f t="shared" si="5"/>
        <v>750</v>
      </c>
      <c r="D87" s="275">
        <f t="shared" si="6"/>
        <v>5382.241</v>
      </c>
      <c r="F87" s="23"/>
      <c r="G87" s="23"/>
      <c r="R87" s="442" t="s">
        <v>186</v>
      </c>
      <c r="S87" s="446">
        <v>846</v>
      </c>
      <c r="T87" s="447">
        <v>5875630000</v>
      </c>
      <c r="W87" s="20"/>
    </row>
    <row r="88" spans="1:23" ht="30" customHeight="1" x14ac:dyDescent="0.2">
      <c r="A88" s="18"/>
      <c r="B88" s="49" t="s">
        <v>16</v>
      </c>
      <c r="C88" s="49">
        <f t="shared" si="5"/>
        <v>453</v>
      </c>
      <c r="D88" s="275">
        <f t="shared" si="6"/>
        <v>3206.7849999999999</v>
      </c>
      <c r="F88" s="23"/>
      <c r="G88" s="23"/>
      <c r="R88" s="442" t="s">
        <v>15</v>
      </c>
      <c r="S88" s="446">
        <v>750</v>
      </c>
      <c r="T88" s="447">
        <v>5382241000</v>
      </c>
      <c r="W88" s="20"/>
    </row>
    <row r="89" spans="1:23" ht="30" customHeight="1" x14ac:dyDescent="0.2">
      <c r="A89" s="18"/>
      <c r="B89" s="70" t="s">
        <v>17</v>
      </c>
      <c r="C89" s="49">
        <f t="shared" si="5"/>
        <v>1485</v>
      </c>
      <c r="D89" s="275">
        <f t="shared" si="6"/>
        <v>10934.352999999999</v>
      </c>
      <c r="F89" s="23"/>
      <c r="G89" s="23"/>
      <c r="R89" s="442" t="s">
        <v>16</v>
      </c>
      <c r="S89" s="446">
        <v>453</v>
      </c>
      <c r="T89" s="447">
        <v>3206785000</v>
      </c>
      <c r="W89" s="20"/>
    </row>
    <row r="90" spans="1:23" ht="30" customHeight="1" x14ac:dyDescent="0.2">
      <c r="A90" s="18"/>
      <c r="B90" s="49" t="s">
        <v>19</v>
      </c>
      <c r="C90" s="49">
        <f t="shared" si="5"/>
        <v>1338</v>
      </c>
      <c r="D90" s="275">
        <f t="shared" si="6"/>
        <v>9758.4519999999993</v>
      </c>
      <c r="F90" s="23"/>
      <c r="G90" s="23"/>
      <c r="R90" s="442" t="s">
        <v>17</v>
      </c>
      <c r="S90" s="446">
        <v>1485</v>
      </c>
      <c r="T90" s="447">
        <v>10934353000</v>
      </c>
      <c r="W90" s="20"/>
    </row>
    <row r="91" spans="1:23" ht="30" customHeight="1" x14ac:dyDescent="0.2">
      <c r="A91" s="18"/>
      <c r="B91" s="70" t="s">
        <v>18</v>
      </c>
      <c r="C91" s="49">
        <f t="shared" si="5"/>
        <v>1373</v>
      </c>
      <c r="D91" s="275">
        <f t="shared" si="6"/>
        <v>9913.0049999999992</v>
      </c>
      <c r="F91" s="23"/>
      <c r="G91" s="23"/>
      <c r="R91" s="442" t="s">
        <v>19</v>
      </c>
      <c r="S91" s="446">
        <v>1338</v>
      </c>
      <c r="T91" s="447">
        <v>9758452000</v>
      </c>
      <c r="W91" s="20"/>
    </row>
    <row r="92" spans="1:23" x14ac:dyDescent="0.2">
      <c r="A92" s="18"/>
      <c r="B92" s="165" t="s">
        <v>7</v>
      </c>
      <c r="C92" s="159">
        <f>SUM(C85:C91)</f>
        <v>6817</v>
      </c>
      <c r="D92" s="98">
        <f>SUM(D85:D91)</f>
        <v>48852.798999999999</v>
      </c>
      <c r="F92" s="23"/>
      <c r="G92" s="23"/>
      <c r="R92" s="442" t="s">
        <v>18</v>
      </c>
      <c r="S92" s="446">
        <v>1373</v>
      </c>
      <c r="T92" s="447">
        <v>9913005000</v>
      </c>
      <c r="W92" s="20"/>
    </row>
    <row r="93" spans="1:23" x14ac:dyDescent="0.2">
      <c r="A93" s="35"/>
      <c r="F93" s="23"/>
      <c r="G93" s="23"/>
      <c r="R93" s="444" t="s">
        <v>7</v>
      </c>
      <c r="S93" s="448">
        <f>SUM(S86:S92)</f>
        <v>6817</v>
      </c>
      <c r="T93" s="445">
        <f>SUM(T86:T92)</f>
        <v>48852799000</v>
      </c>
      <c r="W93" s="20"/>
    </row>
    <row r="94" spans="1:23" x14ac:dyDescent="0.2">
      <c r="A94" s="35"/>
      <c r="F94" s="23"/>
      <c r="G94" s="23"/>
      <c r="T94" s="318"/>
      <c r="W94" s="20"/>
    </row>
    <row r="95" spans="1:23" x14ac:dyDescent="0.2">
      <c r="A95" s="32"/>
      <c r="B95" s="33"/>
      <c r="C95" s="40"/>
      <c r="F95" s="42"/>
      <c r="G95" s="42"/>
      <c r="H95" s="42"/>
      <c r="I95" s="42"/>
      <c r="T95" s="318"/>
      <c r="W95" s="20"/>
    </row>
    <row r="96" spans="1:23" ht="27" customHeight="1" x14ac:dyDescent="0.2">
      <c r="A96" s="32"/>
      <c r="B96" s="618" t="s">
        <v>236</v>
      </c>
      <c r="C96" s="618"/>
      <c r="D96" s="618"/>
      <c r="F96" s="42"/>
      <c r="G96" s="42"/>
      <c r="H96" s="42"/>
      <c r="I96" s="42"/>
      <c r="R96" s="627" t="s">
        <v>236</v>
      </c>
      <c r="S96" s="627"/>
      <c r="T96" s="627"/>
      <c r="W96" s="20"/>
    </row>
    <row r="97" spans="1:26" ht="12.75" customHeight="1" x14ac:dyDescent="0.2">
      <c r="A97" s="32"/>
      <c r="B97" s="33"/>
      <c r="C97" s="40"/>
      <c r="F97" s="42"/>
      <c r="G97" s="42"/>
      <c r="H97" s="42"/>
      <c r="I97" s="42"/>
      <c r="R97" s="627"/>
      <c r="S97" s="627"/>
      <c r="T97" s="627"/>
      <c r="W97" s="20"/>
    </row>
    <row r="98" spans="1:26" ht="31.5" customHeight="1" x14ac:dyDescent="0.2">
      <c r="A98" s="35"/>
      <c r="B98" s="103" t="s">
        <v>187</v>
      </c>
      <c r="C98" s="96" t="s">
        <v>4</v>
      </c>
      <c r="D98" s="163" t="s">
        <v>176</v>
      </c>
      <c r="F98" s="42"/>
      <c r="G98" s="42"/>
      <c r="H98" s="42"/>
      <c r="I98" s="42"/>
      <c r="R98" s="449" t="s">
        <v>11</v>
      </c>
      <c r="S98" s="452" t="s">
        <v>6</v>
      </c>
      <c r="T98" s="449" t="s">
        <v>5</v>
      </c>
      <c r="W98" s="20"/>
      <c r="Z98" s="20"/>
    </row>
    <row r="99" spans="1:26" s="52" customFormat="1" ht="30" customHeight="1" x14ac:dyDescent="0.25">
      <c r="A99" s="53"/>
      <c r="B99" s="70" t="s">
        <v>185</v>
      </c>
      <c r="C99" s="49">
        <f>+S99</f>
        <v>285</v>
      </c>
      <c r="D99" s="312">
        <f>+T99/1000000</f>
        <v>6706.8382778199993</v>
      </c>
      <c r="F99" s="72"/>
      <c r="G99" s="72"/>
      <c r="H99" s="72"/>
      <c r="I99" s="72"/>
      <c r="L99" s="486"/>
      <c r="P99" s="73"/>
      <c r="Q99" s="292"/>
      <c r="R99" s="538" t="s">
        <v>185</v>
      </c>
      <c r="S99" s="539">
        <v>285</v>
      </c>
      <c r="T99" s="540">
        <v>6706838277.8199997</v>
      </c>
      <c r="U99" s="317"/>
      <c r="V99" s="23"/>
      <c r="W99" s="20"/>
      <c r="X99" s="23"/>
      <c r="Z99" s="76"/>
    </row>
    <row r="100" spans="1:26" s="52" customFormat="1" ht="30" customHeight="1" x14ac:dyDescent="0.25">
      <c r="A100" s="46"/>
      <c r="B100" s="49" t="s">
        <v>186</v>
      </c>
      <c r="C100" s="49">
        <f t="shared" ref="C100:C104" si="7">+S100</f>
        <v>140</v>
      </c>
      <c r="D100" s="312">
        <f>+T100/1000000</f>
        <v>2361.9454446399996</v>
      </c>
      <c r="F100" s="72"/>
      <c r="G100" s="72"/>
      <c r="H100" s="72"/>
      <c r="I100" s="72"/>
      <c r="L100" s="486"/>
      <c r="P100" s="73"/>
      <c r="Q100" s="292"/>
      <c r="R100" s="538" t="s">
        <v>186</v>
      </c>
      <c r="S100" s="539">
        <v>140</v>
      </c>
      <c r="T100" s="540">
        <v>2361945444.6399994</v>
      </c>
      <c r="U100" s="317"/>
      <c r="V100" s="23"/>
      <c r="W100" s="20"/>
      <c r="X100" s="23"/>
      <c r="Z100" s="76"/>
    </row>
    <row r="101" spans="1:26" s="52" customFormat="1" ht="30" customHeight="1" x14ac:dyDescent="0.25">
      <c r="B101" s="70" t="s">
        <v>15</v>
      </c>
      <c r="C101" s="49">
        <f t="shared" si="7"/>
        <v>125</v>
      </c>
      <c r="D101" s="312">
        <f t="shared" ref="D101:D105" si="8">+T101/1000000</f>
        <v>2641.63363832</v>
      </c>
      <c r="F101" s="72"/>
      <c r="G101" s="72"/>
      <c r="H101" s="72"/>
      <c r="I101" s="72"/>
      <c r="L101" s="486"/>
      <c r="P101" s="73"/>
      <c r="Q101" s="292"/>
      <c r="R101" s="538" t="s">
        <v>15</v>
      </c>
      <c r="S101" s="539">
        <v>125</v>
      </c>
      <c r="T101" s="540">
        <v>2641633638.3200002</v>
      </c>
      <c r="U101" s="317"/>
      <c r="V101" s="23"/>
      <c r="W101" s="20"/>
      <c r="X101" s="23"/>
      <c r="Z101" s="76"/>
    </row>
    <row r="102" spans="1:26" s="52" customFormat="1" ht="30" customHeight="1" x14ac:dyDescent="0.25">
      <c r="A102" s="46"/>
      <c r="B102" s="49" t="s">
        <v>16</v>
      </c>
      <c r="C102" s="49">
        <f t="shared" si="7"/>
        <v>331</v>
      </c>
      <c r="D102" s="312">
        <f t="shared" si="8"/>
        <v>6456.4885194099998</v>
      </c>
      <c r="F102" s="72"/>
      <c r="G102" s="72"/>
      <c r="H102" s="72"/>
      <c r="I102" s="72"/>
      <c r="L102" s="486"/>
      <c r="P102" s="73"/>
      <c r="Q102" s="292"/>
      <c r="R102" s="538" t="s">
        <v>16</v>
      </c>
      <c r="S102" s="539">
        <v>331</v>
      </c>
      <c r="T102" s="540">
        <v>6456488519.4099998</v>
      </c>
      <c r="U102" s="317"/>
      <c r="V102" s="23"/>
      <c r="W102" s="20"/>
      <c r="X102" s="23"/>
      <c r="Z102" s="76"/>
    </row>
    <row r="103" spans="1:26" s="52" customFormat="1" ht="30" customHeight="1" x14ac:dyDescent="0.25">
      <c r="A103" s="46"/>
      <c r="B103" s="70" t="s">
        <v>17</v>
      </c>
      <c r="C103" s="49">
        <f t="shared" si="7"/>
        <v>365</v>
      </c>
      <c r="D103" s="312">
        <f t="shared" si="8"/>
        <v>5027.3312349600001</v>
      </c>
      <c r="F103" s="72"/>
      <c r="G103" s="72"/>
      <c r="H103" s="72"/>
      <c r="I103" s="72"/>
      <c r="L103" s="486"/>
      <c r="P103" s="73"/>
      <c r="Q103" s="292"/>
      <c r="R103" s="538" t="s">
        <v>17</v>
      </c>
      <c r="S103" s="539">
        <v>365</v>
      </c>
      <c r="T103" s="540">
        <v>5027331234.96</v>
      </c>
      <c r="U103" s="317"/>
      <c r="V103" s="23"/>
      <c r="W103" s="20"/>
      <c r="X103" s="23"/>
      <c r="Z103" s="76"/>
    </row>
    <row r="104" spans="1:26" s="52" customFormat="1" ht="30" customHeight="1" x14ac:dyDescent="0.25">
      <c r="A104" s="46"/>
      <c r="B104" s="49" t="s">
        <v>19</v>
      </c>
      <c r="C104" s="49">
        <f t="shared" si="7"/>
        <v>331</v>
      </c>
      <c r="D104" s="312">
        <f t="shared" si="8"/>
        <v>5268.8957371899996</v>
      </c>
      <c r="F104" s="72"/>
      <c r="G104" s="72"/>
      <c r="H104" s="72"/>
      <c r="I104" s="72"/>
      <c r="L104" s="486"/>
      <c r="P104" s="73"/>
      <c r="Q104" s="292"/>
      <c r="R104" s="538" t="s">
        <v>19</v>
      </c>
      <c r="S104" s="539">
        <v>331</v>
      </c>
      <c r="T104" s="540">
        <v>5268895737.1899996</v>
      </c>
      <c r="U104" s="317"/>
      <c r="V104" s="23"/>
      <c r="W104" s="20"/>
      <c r="X104" s="23"/>
      <c r="Z104" s="76"/>
    </row>
    <row r="105" spans="1:26" s="52" customFormat="1" ht="30" customHeight="1" x14ac:dyDescent="0.25">
      <c r="A105" s="46"/>
      <c r="B105" s="70" t="s">
        <v>18</v>
      </c>
      <c r="C105" s="49">
        <f>+S105</f>
        <v>282</v>
      </c>
      <c r="D105" s="312">
        <f t="shared" si="8"/>
        <v>4839.1082524799995</v>
      </c>
      <c r="F105" s="72"/>
      <c r="G105" s="72"/>
      <c r="H105" s="72"/>
      <c r="I105" s="72"/>
      <c r="L105" s="486"/>
      <c r="P105" s="73"/>
      <c r="Q105" s="292"/>
      <c r="R105" s="538" t="s">
        <v>18</v>
      </c>
      <c r="S105" s="539">
        <v>282</v>
      </c>
      <c r="T105" s="540">
        <v>4839108252.4799995</v>
      </c>
      <c r="U105" s="317"/>
      <c r="V105" s="23"/>
      <c r="W105" s="20"/>
      <c r="X105" s="23"/>
      <c r="Z105" s="76"/>
    </row>
    <row r="106" spans="1:26" x14ac:dyDescent="0.2">
      <c r="A106" s="18"/>
      <c r="B106" s="165" t="s">
        <v>7</v>
      </c>
      <c r="C106" s="159">
        <f>SUM(C99:C105)</f>
        <v>1859</v>
      </c>
      <c r="D106" s="98">
        <f>SUM(D99:D105)</f>
        <v>33302.241104819994</v>
      </c>
      <c r="F106" s="42"/>
      <c r="G106" s="42"/>
      <c r="H106" s="42"/>
      <c r="I106" s="42"/>
      <c r="R106" s="444" t="s">
        <v>7</v>
      </c>
      <c r="S106" s="450">
        <f>SUM(S99:S105)</f>
        <v>1859</v>
      </c>
      <c r="T106" s="451">
        <f>SUM(T99:T105)</f>
        <v>33302241104.819996</v>
      </c>
      <c r="W106" s="20"/>
      <c r="Z106" s="20"/>
    </row>
    <row r="107" spans="1:26" x14ac:dyDescent="0.2">
      <c r="A107" s="35"/>
      <c r="C107" s="114"/>
      <c r="D107" s="115"/>
      <c r="F107" s="42"/>
      <c r="G107" s="42"/>
      <c r="H107" s="42"/>
      <c r="I107" s="42"/>
      <c r="T107" s="318"/>
      <c r="W107" s="20"/>
    </row>
    <row r="108" spans="1:26" x14ac:dyDescent="0.2">
      <c r="A108" s="32"/>
      <c r="B108" s="33"/>
      <c r="C108" s="40"/>
      <c r="D108" s="21">
        <f>D106/D134</f>
        <v>0.40535846689783511</v>
      </c>
      <c r="F108" s="42"/>
      <c r="G108" s="42"/>
      <c r="H108" s="42"/>
      <c r="I108" s="42"/>
      <c r="T108" s="318"/>
      <c r="W108" s="20"/>
    </row>
    <row r="109" spans="1:26" ht="12.75" customHeight="1" x14ac:dyDescent="0.2">
      <c r="A109" s="32"/>
      <c r="C109" s="23"/>
      <c r="F109" s="42"/>
      <c r="G109" s="42"/>
      <c r="H109" s="42"/>
      <c r="I109" s="42"/>
      <c r="T109" s="318"/>
      <c r="W109" s="20"/>
    </row>
    <row r="110" spans="1:26" ht="26.25" customHeight="1" x14ac:dyDescent="0.2">
      <c r="A110" s="32"/>
      <c r="B110" s="618" t="s">
        <v>237</v>
      </c>
      <c r="C110" s="618"/>
      <c r="D110" s="618"/>
      <c r="F110" s="42"/>
      <c r="G110" s="42"/>
      <c r="H110" s="42"/>
      <c r="I110" s="42"/>
      <c r="T110" s="318"/>
      <c r="W110" s="20"/>
    </row>
    <row r="111" spans="1:26" x14ac:dyDescent="0.2">
      <c r="A111" s="35"/>
      <c r="F111" s="42"/>
      <c r="G111" s="42"/>
      <c r="H111" s="42"/>
      <c r="I111" s="42"/>
      <c r="K111" s="26"/>
      <c r="T111" s="318"/>
      <c r="W111" s="20"/>
    </row>
    <row r="112" spans="1:26" ht="15" customHeight="1" x14ac:dyDescent="0.2">
      <c r="A112" s="35"/>
      <c r="B112" s="165" t="s">
        <v>188</v>
      </c>
      <c r="C112" s="96" t="s">
        <v>4</v>
      </c>
      <c r="D112" s="163" t="s">
        <v>176</v>
      </c>
      <c r="F112" s="23"/>
      <c r="G112" s="42"/>
      <c r="H112" s="42"/>
      <c r="I112" s="42"/>
      <c r="K112" s="26"/>
      <c r="T112" s="318"/>
      <c r="W112" s="20"/>
    </row>
    <row r="113" spans="1:29" s="52" customFormat="1" ht="30" customHeight="1" x14ac:dyDescent="0.2">
      <c r="A113" s="53"/>
      <c r="B113" s="70" t="s">
        <v>185</v>
      </c>
      <c r="C113" s="49">
        <f>+C85+C99</f>
        <v>857</v>
      </c>
      <c r="D113" s="312">
        <f t="shared" ref="D113:D119" si="9">+D85+D99</f>
        <v>10489.17127782</v>
      </c>
      <c r="G113" s="72"/>
      <c r="H113" s="72"/>
      <c r="I113" s="72"/>
      <c r="K113" s="49"/>
      <c r="L113" s="486"/>
      <c r="P113" s="73"/>
      <c r="Q113" s="292"/>
      <c r="R113" s="317"/>
      <c r="S113" s="317"/>
      <c r="T113" s="292"/>
      <c r="U113" s="317"/>
      <c r="W113" s="76"/>
    </row>
    <row r="114" spans="1:29" s="52" customFormat="1" ht="30" customHeight="1" x14ac:dyDescent="0.2">
      <c r="A114" s="46"/>
      <c r="B114" s="49" t="s">
        <v>186</v>
      </c>
      <c r="C114" s="49">
        <f t="shared" ref="C114:C119" si="10">+C86+C100</f>
        <v>986</v>
      </c>
      <c r="D114" s="312">
        <f t="shared" si="9"/>
        <v>8237.5754446399988</v>
      </c>
      <c r="G114" s="72"/>
      <c r="H114" s="72"/>
      <c r="I114" s="72"/>
      <c r="K114" s="49"/>
      <c r="L114" s="486"/>
      <c r="P114" s="73"/>
      <c r="Q114" s="292"/>
      <c r="R114" s="317"/>
      <c r="S114" s="317"/>
      <c r="T114" s="292"/>
      <c r="U114" s="317"/>
      <c r="V114" s="23"/>
      <c r="W114" s="20"/>
      <c r="X114" s="23"/>
    </row>
    <row r="115" spans="1:29" s="52" customFormat="1" ht="30" customHeight="1" x14ac:dyDescent="0.2">
      <c r="B115" s="70" t="s">
        <v>15</v>
      </c>
      <c r="C115" s="49">
        <f t="shared" si="10"/>
        <v>875</v>
      </c>
      <c r="D115" s="312">
        <f t="shared" si="9"/>
        <v>8023.8746383199996</v>
      </c>
      <c r="G115" s="72"/>
      <c r="H115" s="72"/>
      <c r="I115" s="72"/>
      <c r="K115" s="49"/>
      <c r="L115" s="486"/>
      <c r="P115" s="73"/>
      <c r="Q115" s="292"/>
      <c r="R115" s="535"/>
      <c r="S115" s="535"/>
      <c r="T115" s="292"/>
      <c r="U115" s="317"/>
      <c r="W115" s="76"/>
    </row>
    <row r="116" spans="1:29" s="52" customFormat="1" ht="30" customHeight="1" x14ac:dyDescent="0.2">
      <c r="A116" s="46"/>
      <c r="B116" s="49" t="s">
        <v>16</v>
      </c>
      <c r="C116" s="49">
        <f t="shared" si="10"/>
        <v>784</v>
      </c>
      <c r="D116" s="312">
        <f t="shared" si="9"/>
        <v>9663.2735194099987</v>
      </c>
      <c r="G116" s="72"/>
      <c r="H116" s="72"/>
      <c r="I116" s="72"/>
      <c r="K116" s="49"/>
      <c r="L116" s="486"/>
      <c r="P116" s="73"/>
      <c r="Q116" s="292"/>
      <c r="R116" s="535"/>
      <c r="S116" s="535"/>
      <c r="T116" s="292"/>
      <c r="U116" s="317"/>
      <c r="V116" s="23"/>
      <c r="W116" s="20"/>
      <c r="X116" s="23"/>
    </row>
    <row r="117" spans="1:29" s="52" customFormat="1" ht="30" customHeight="1" x14ac:dyDescent="0.2">
      <c r="A117" s="46"/>
      <c r="B117" s="70" t="s">
        <v>17</v>
      </c>
      <c r="C117" s="49">
        <f t="shared" si="10"/>
        <v>1850</v>
      </c>
      <c r="D117" s="312">
        <f t="shared" si="9"/>
        <v>15961.684234959999</v>
      </c>
      <c r="G117" s="72"/>
      <c r="H117" s="72"/>
      <c r="I117" s="72"/>
      <c r="K117" s="49"/>
      <c r="L117" s="486"/>
      <c r="P117" s="73"/>
      <c r="Q117" s="292"/>
      <c r="R117" s="535"/>
      <c r="S117" s="535"/>
      <c r="T117" s="292"/>
      <c r="U117" s="317"/>
      <c r="W117" s="76"/>
    </row>
    <row r="118" spans="1:29" s="52" customFormat="1" ht="30" customHeight="1" x14ac:dyDescent="0.2">
      <c r="A118" s="46"/>
      <c r="B118" s="49" t="s">
        <v>19</v>
      </c>
      <c r="C118" s="49">
        <f t="shared" si="10"/>
        <v>1669</v>
      </c>
      <c r="D118" s="312">
        <f t="shared" si="9"/>
        <v>15027.347737189999</v>
      </c>
      <c r="G118" s="72"/>
      <c r="H118" s="72"/>
      <c r="I118" s="72"/>
      <c r="K118" s="49"/>
      <c r="L118" s="486"/>
      <c r="P118" s="73"/>
      <c r="Q118" s="292"/>
      <c r="R118" s="535"/>
      <c r="S118" s="535"/>
      <c r="T118" s="292"/>
      <c r="U118" s="317"/>
      <c r="V118" s="23"/>
      <c r="W118" s="20"/>
      <c r="X118" s="23"/>
    </row>
    <row r="119" spans="1:29" s="52" customFormat="1" ht="30" customHeight="1" x14ac:dyDescent="0.2">
      <c r="A119" s="46"/>
      <c r="B119" s="70" t="s">
        <v>18</v>
      </c>
      <c r="C119" s="49">
        <f t="shared" si="10"/>
        <v>1655</v>
      </c>
      <c r="D119" s="312">
        <f t="shared" si="9"/>
        <v>14752.113252479998</v>
      </c>
      <c r="G119" s="72"/>
      <c r="H119" s="72"/>
      <c r="I119" s="72"/>
      <c r="K119" s="49"/>
      <c r="L119" s="486"/>
      <c r="P119" s="73"/>
      <c r="Q119" s="292"/>
      <c r="R119" s="535"/>
      <c r="S119" s="535"/>
      <c r="T119" s="292"/>
      <c r="U119" s="317"/>
      <c r="W119" s="76"/>
    </row>
    <row r="120" spans="1:29" s="52" customFormat="1" x14ac:dyDescent="0.2">
      <c r="A120" s="46"/>
      <c r="B120" s="166" t="s">
        <v>7</v>
      </c>
      <c r="C120" s="159">
        <f>SUM(C113:C119)</f>
        <v>8676</v>
      </c>
      <c r="D120" s="98">
        <f>SUM(D113:D119)</f>
        <v>82155.040104819986</v>
      </c>
      <c r="G120" s="72"/>
      <c r="H120" s="72"/>
      <c r="I120" s="72"/>
      <c r="L120" s="486"/>
      <c r="P120" s="73"/>
      <c r="Q120" s="292"/>
      <c r="R120" s="535"/>
      <c r="S120" s="535"/>
      <c r="T120" s="292"/>
      <c r="U120" s="317"/>
      <c r="V120" s="23"/>
      <c r="W120" s="20"/>
      <c r="X120" s="23"/>
    </row>
    <row r="121" spans="1:29" ht="15" customHeight="1" x14ac:dyDescent="0.2">
      <c r="A121" s="35"/>
      <c r="B121" s="13"/>
      <c r="C121" s="114"/>
      <c r="D121" s="115"/>
      <c r="F121" s="23"/>
      <c r="G121" s="42"/>
      <c r="H121" s="42"/>
      <c r="I121" s="42"/>
      <c r="K121" s="26"/>
      <c r="P121" s="95"/>
      <c r="Q121" s="292"/>
      <c r="R121" s="535"/>
      <c r="S121" s="535"/>
      <c r="T121" s="292"/>
      <c r="V121" s="52"/>
      <c r="W121" s="76"/>
      <c r="X121" s="52"/>
    </row>
    <row r="122" spans="1:29" ht="15" customHeight="1" x14ac:dyDescent="0.2">
      <c r="A122" s="35"/>
      <c r="B122" s="13"/>
      <c r="C122" s="114"/>
      <c r="D122" s="115"/>
      <c r="F122" s="23"/>
      <c r="G122" s="42"/>
      <c r="H122" s="42"/>
      <c r="I122" s="42"/>
      <c r="K122" s="26"/>
      <c r="P122" s="95"/>
      <c r="Q122" s="292"/>
      <c r="R122" s="535"/>
      <c r="S122" s="535"/>
      <c r="T122" s="292"/>
      <c r="V122" s="52"/>
      <c r="W122" s="76"/>
      <c r="X122" s="52"/>
    </row>
    <row r="123" spans="1:29" ht="15" customHeight="1" x14ac:dyDescent="0.2">
      <c r="A123" s="35"/>
      <c r="F123" s="23"/>
      <c r="G123" s="42"/>
      <c r="H123" s="42"/>
      <c r="I123" s="42"/>
      <c r="K123" s="26"/>
      <c r="Q123" s="292"/>
      <c r="R123" s="535"/>
      <c r="S123" s="535"/>
      <c r="T123" s="292"/>
      <c r="W123" s="20"/>
    </row>
    <row r="124" spans="1:29" ht="26.25" customHeight="1" x14ac:dyDescent="0.2">
      <c r="A124" s="32"/>
      <c r="B124" s="632" t="s">
        <v>238</v>
      </c>
      <c r="C124" s="632"/>
      <c r="D124" s="632"/>
      <c r="G124" s="13"/>
      <c r="H124" s="13"/>
      <c r="I124" s="13"/>
      <c r="R124" s="335"/>
      <c r="S124" s="336"/>
      <c r="T124" s="337"/>
    </row>
    <row r="125" spans="1:29" x14ac:dyDescent="0.2">
      <c r="A125" s="35"/>
      <c r="G125" s="13"/>
      <c r="H125" s="13"/>
      <c r="I125" s="13"/>
      <c r="K125" s="26"/>
      <c r="R125" s="335"/>
      <c r="S125" s="336"/>
      <c r="T125" s="337"/>
    </row>
    <row r="126" spans="1:29" ht="15" customHeight="1" x14ac:dyDescent="0.25">
      <c r="A126" s="35"/>
      <c r="B126" s="165" t="s">
        <v>20</v>
      </c>
      <c r="C126" s="96" t="s">
        <v>4</v>
      </c>
      <c r="D126" s="163" t="s">
        <v>176</v>
      </c>
      <c r="E126" s="13"/>
      <c r="G126" s="13"/>
      <c r="H126" s="13"/>
      <c r="I126" s="13"/>
      <c r="K126" s="26"/>
      <c r="R126" s="549" t="s">
        <v>192</v>
      </c>
      <c r="S126" s="549" t="s">
        <v>6</v>
      </c>
      <c r="T126" s="549" t="s">
        <v>45</v>
      </c>
      <c r="Z126" s="26"/>
      <c r="AA126" s="26"/>
      <c r="AB126" s="26"/>
      <c r="AC126" s="26"/>
    </row>
    <row r="127" spans="1:29" ht="30" customHeight="1" x14ac:dyDescent="0.25">
      <c r="A127" s="35"/>
      <c r="B127" s="249" t="s">
        <v>21</v>
      </c>
      <c r="C127" s="49">
        <f>S133</f>
        <v>1788</v>
      </c>
      <c r="D127" s="312">
        <f>T133/1000000</f>
        <v>25285.878300099997</v>
      </c>
      <c r="E127" s="13"/>
      <c r="G127" s="13"/>
      <c r="H127" s="13"/>
      <c r="I127" s="13"/>
      <c r="K127" s="26"/>
      <c r="N127" s="123"/>
      <c r="R127" s="550" t="s">
        <v>191</v>
      </c>
      <c r="S127" s="551">
        <v>827</v>
      </c>
      <c r="T127" s="551">
        <v>5349299785.0500002</v>
      </c>
      <c r="Z127" s="171"/>
      <c r="AA127" s="229"/>
      <c r="AB127" s="229"/>
      <c r="AC127" s="229"/>
    </row>
    <row r="128" spans="1:29" s="52" customFormat="1" ht="30" customHeight="1" x14ac:dyDescent="0.25">
      <c r="A128" s="53"/>
      <c r="B128" s="249" t="s">
        <v>22</v>
      </c>
      <c r="C128" s="49">
        <f>S128</f>
        <v>5459</v>
      </c>
      <c r="D128" s="312">
        <f>T128/1000000</f>
        <v>41005.11052835</v>
      </c>
      <c r="K128" s="49"/>
      <c r="L128" s="486"/>
      <c r="N128" s="250"/>
      <c r="P128" s="73"/>
      <c r="Q128" s="321"/>
      <c r="R128" s="550" t="s">
        <v>178</v>
      </c>
      <c r="S128" s="551">
        <v>5459</v>
      </c>
      <c r="T128" s="551">
        <v>41005110528.349998</v>
      </c>
      <c r="U128" s="297"/>
      <c r="V128" s="23"/>
      <c r="W128" s="23"/>
      <c r="X128" s="23"/>
      <c r="Y128" s="23"/>
      <c r="Z128" s="251"/>
      <c r="AA128" s="229"/>
      <c r="AB128" s="229"/>
      <c r="AC128" s="229"/>
    </row>
    <row r="129" spans="1:29" s="52" customFormat="1" ht="30" customHeight="1" x14ac:dyDescent="0.25">
      <c r="A129" s="53"/>
      <c r="B129" s="249" t="s">
        <v>23</v>
      </c>
      <c r="C129" s="49">
        <f>S131</f>
        <v>457</v>
      </c>
      <c r="D129" s="312">
        <f>T131/1000000</f>
        <v>8683.9233804799987</v>
      </c>
      <c r="K129" s="49"/>
      <c r="L129" s="486"/>
      <c r="N129" s="250"/>
      <c r="P129" s="73"/>
      <c r="Q129" s="321"/>
      <c r="R129" s="550" t="s">
        <v>297</v>
      </c>
      <c r="S129" s="551">
        <v>29</v>
      </c>
      <c r="T129" s="551">
        <v>264933314</v>
      </c>
      <c r="U129" s="297"/>
      <c r="V129" s="23"/>
      <c r="W129" s="23"/>
      <c r="X129" s="23"/>
      <c r="Y129" s="23"/>
      <c r="Z129" s="251"/>
      <c r="AA129" s="229"/>
      <c r="AB129" s="229"/>
      <c r="AC129" s="229"/>
    </row>
    <row r="130" spans="1:29" s="52" customFormat="1" ht="30" customHeight="1" x14ac:dyDescent="0.25">
      <c r="A130" s="53"/>
      <c r="B130" s="249" t="s">
        <v>24</v>
      </c>
      <c r="C130" s="49">
        <f>S127</f>
        <v>827</v>
      </c>
      <c r="D130" s="312">
        <f>T127/1000000</f>
        <v>5349.2997850500005</v>
      </c>
      <c r="K130" s="49"/>
      <c r="L130" s="486"/>
      <c r="N130" s="250"/>
      <c r="P130" s="73"/>
      <c r="Q130" s="321"/>
      <c r="R130" s="550" t="s">
        <v>193</v>
      </c>
      <c r="S130" s="551">
        <v>76</v>
      </c>
      <c r="T130" s="551">
        <v>666039000</v>
      </c>
      <c r="U130" s="297"/>
      <c r="V130" s="23"/>
      <c r="W130" s="23"/>
      <c r="X130" s="23"/>
      <c r="Y130" s="23"/>
      <c r="Z130" s="251"/>
      <c r="AA130" s="229"/>
      <c r="AB130" s="229"/>
      <c r="AC130" s="229"/>
    </row>
    <row r="131" spans="1:29" s="52" customFormat="1" ht="30" customHeight="1" x14ac:dyDescent="0.25">
      <c r="A131" s="53"/>
      <c r="B131" s="249" t="s">
        <v>189</v>
      </c>
      <c r="C131" s="49">
        <f>S129+S130+S132</f>
        <v>145</v>
      </c>
      <c r="D131" s="312">
        <f>(T129+T130+T132)/1000000</f>
        <v>1830.8281108400001</v>
      </c>
      <c r="K131" s="49"/>
      <c r="L131" s="486"/>
      <c r="N131" s="227"/>
      <c r="P131" s="73"/>
      <c r="Q131" s="321"/>
      <c r="R131" s="550" t="s">
        <v>179</v>
      </c>
      <c r="S131" s="551">
        <v>457</v>
      </c>
      <c r="T131" s="551">
        <v>8683923380.4799995</v>
      </c>
      <c r="U131" s="297"/>
      <c r="V131" s="23"/>
      <c r="W131" s="23"/>
      <c r="X131" s="23"/>
      <c r="Y131" s="23"/>
      <c r="Z131" s="251"/>
      <c r="AA131" s="229"/>
      <c r="AB131" s="229"/>
      <c r="AC131" s="229"/>
    </row>
    <row r="132" spans="1:29" s="52" customFormat="1" ht="30" customHeight="1" x14ac:dyDescent="0.25">
      <c r="A132" s="53"/>
      <c r="B132" s="249" t="s">
        <v>190</v>
      </c>
      <c r="C132" s="49">
        <v>0</v>
      </c>
      <c r="D132" s="312">
        <v>0</v>
      </c>
      <c r="K132" s="49"/>
      <c r="L132" s="486"/>
      <c r="N132" s="250"/>
      <c r="P132" s="73"/>
      <c r="Q132" s="321"/>
      <c r="R132" s="550" t="s">
        <v>199</v>
      </c>
      <c r="S132" s="551">
        <v>40</v>
      </c>
      <c r="T132" s="551">
        <v>899855796.84000003</v>
      </c>
      <c r="U132" s="297"/>
      <c r="V132" s="23"/>
      <c r="W132" s="23"/>
      <c r="X132" s="23"/>
      <c r="Y132" s="23"/>
      <c r="Z132" s="251"/>
      <c r="AA132" s="229"/>
      <c r="AB132" s="229"/>
      <c r="AC132" s="229"/>
    </row>
    <row r="133" spans="1:29" s="52" customFormat="1" ht="30" customHeight="1" x14ac:dyDescent="0.25">
      <c r="A133" s="53"/>
      <c r="B133" s="249" t="s">
        <v>282</v>
      </c>
      <c r="C133" s="49">
        <v>0</v>
      </c>
      <c r="D133" s="312">
        <v>0</v>
      </c>
      <c r="K133" s="49"/>
      <c r="L133" s="486"/>
      <c r="N133" s="250"/>
      <c r="P133" s="73"/>
      <c r="Q133" s="321"/>
      <c r="R133" s="550" t="s">
        <v>182</v>
      </c>
      <c r="S133" s="551">
        <v>1788</v>
      </c>
      <c r="T133" s="551">
        <v>25285878300.099998</v>
      </c>
      <c r="U133" s="297"/>
      <c r="V133" s="23"/>
      <c r="W133" s="23"/>
      <c r="X133" s="23"/>
      <c r="Y133" s="23"/>
      <c r="Z133" s="251"/>
      <c r="AA133" s="229"/>
      <c r="AB133" s="229"/>
      <c r="AC133" s="229"/>
    </row>
    <row r="134" spans="1:29" s="52" customFormat="1" ht="15" customHeight="1" x14ac:dyDescent="0.25">
      <c r="A134" s="53"/>
      <c r="B134" s="252" t="s">
        <v>7</v>
      </c>
      <c r="C134" s="104">
        <f>SUM(C127:C133)</f>
        <v>8676</v>
      </c>
      <c r="D134" s="98">
        <f>SUM(D127:D133)</f>
        <v>82155.04010482</v>
      </c>
      <c r="K134" s="49"/>
      <c r="L134" s="486"/>
      <c r="P134" s="73"/>
      <c r="Q134" s="321"/>
      <c r="R134" s="428" t="s">
        <v>7</v>
      </c>
      <c r="S134" s="429">
        <f>SUM(S127:S133)</f>
        <v>8676</v>
      </c>
      <c r="T134" s="427">
        <f>SUM(T127:T133)</f>
        <v>82155040104.820007</v>
      </c>
      <c r="U134" s="297"/>
      <c r="V134" s="23"/>
      <c r="W134" s="23"/>
      <c r="X134" s="23"/>
      <c r="Y134" s="23"/>
      <c r="Z134" s="251"/>
      <c r="AA134" s="229"/>
      <c r="AB134" s="229"/>
      <c r="AC134" s="229"/>
    </row>
    <row r="135" spans="1:29" ht="15" customHeight="1" x14ac:dyDescent="0.25">
      <c r="A135" s="35"/>
      <c r="E135" s="13"/>
      <c r="G135" s="13"/>
      <c r="H135" s="13"/>
      <c r="I135" s="13"/>
      <c r="K135" s="26"/>
      <c r="Z135" s="26"/>
      <c r="AA135" s="229"/>
      <c r="AB135" s="229"/>
      <c r="AC135" s="229"/>
    </row>
    <row r="136" spans="1:29" ht="15" customHeight="1" x14ac:dyDescent="0.2">
      <c r="A136" s="35"/>
      <c r="F136" s="311"/>
      <c r="G136" s="13"/>
      <c r="H136" s="13"/>
      <c r="I136" s="13"/>
      <c r="P136" s="28"/>
      <c r="R136" s="338"/>
      <c r="S136" s="338"/>
      <c r="T136" s="338"/>
      <c r="W136" s="20"/>
    </row>
    <row r="137" spans="1:29" ht="15" customHeight="1" x14ac:dyDescent="0.2">
      <c r="A137" s="35"/>
      <c r="F137" s="116"/>
      <c r="G137" s="13"/>
      <c r="H137" s="13"/>
      <c r="I137" s="13"/>
      <c r="R137" s="338"/>
      <c r="S137" s="338"/>
      <c r="T137" s="338"/>
      <c r="W137" s="20"/>
    </row>
    <row r="138" spans="1:29" ht="26.25" customHeight="1" x14ac:dyDescent="0.2">
      <c r="A138" s="32"/>
      <c r="B138" s="618" t="s">
        <v>239</v>
      </c>
      <c r="C138" s="618"/>
      <c r="D138" s="618"/>
      <c r="G138" s="13"/>
      <c r="H138" s="13"/>
      <c r="I138" s="13"/>
      <c r="R138" s="338"/>
      <c r="S138" s="338"/>
      <c r="T138" s="338"/>
      <c r="W138" s="20"/>
    </row>
    <row r="139" spans="1:29" x14ac:dyDescent="0.2">
      <c r="A139" s="35"/>
      <c r="G139" s="13"/>
      <c r="H139" s="13"/>
      <c r="I139" s="13"/>
      <c r="R139" s="338"/>
      <c r="S139" s="338"/>
      <c r="T139" s="338"/>
      <c r="W139" s="20"/>
    </row>
    <row r="140" spans="1:29" ht="15" customHeight="1" x14ac:dyDescent="0.2">
      <c r="A140" s="35"/>
      <c r="B140" s="165" t="s">
        <v>25</v>
      </c>
      <c r="C140" s="96" t="s">
        <v>4</v>
      </c>
      <c r="D140" s="162" t="s">
        <v>176</v>
      </c>
      <c r="G140" s="13"/>
      <c r="H140" s="13"/>
      <c r="I140" s="13"/>
      <c r="T140" s="318"/>
      <c r="W140" s="20"/>
      <c r="Y140" s="27"/>
    </row>
    <row r="141" spans="1:29" ht="30" customHeight="1" x14ac:dyDescent="0.25">
      <c r="A141" s="35"/>
      <c r="B141" s="50" t="s">
        <v>27</v>
      </c>
      <c r="C141" s="49">
        <f>S142</f>
        <v>5474</v>
      </c>
      <c r="D141" s="312">
        <f>T142/1000000</f>
        <v>53381.874956910004</v>
      </c>
      <c r="G141" s="13"/>
      <c r="H141" s="13"/>
      <c r="I141" s="13"/>
      <c r="R141" s="545" t="s">
        <v>26</v>
      </c>
      <c r="S141" s="545" t="s">
        <v>323</v>
      </c>
      <c r="T141" s="545" t="s">
        <v>45</v>
      </c>
      <c r="Y141" s="27"/>
    </row>
    <row r="142" spans="1:29" ht="30" customHeight="1" x14ac:dyDescent="0.25">
      <c r="A142" s="35"/>
      <c r="B142" s="50" t="s">
        <v>28</v>
      </c>
      <c r="C142" s="49">
        <f>S143</f>
        <v>3202</v>
      </c>
      <c r="D142" s="312">
        <f t="shared" ref="D142:D143" si="11">T143/1000000</f>
        <v>28773.16514791</v>
      </c>
      <c r="G142" s="13"/>
      <c r="H142" s="13"/>
      <c r="I142" s="13"/>
      <c r="O142" s="27"/>
      <c r="P142" s="21"/>
      <c r="Q142" s="321"/>
      <c r="R142" s="546" t="s">
        <v>174</v>
      </c>
      <c r="S142" s="547">
        <v>5474</v>
      </c>
      <c r="T142" s="548">
        <v>53381874956.910004</v>
      </c>
      <c r="Y142" s="27"/>
    </row>
    <row r="143" spans="1:29" ht="30" customHeight="1" x14ac:dyDescent="0.25">
      <c r="A143" s="35"/>
      <c r="B143" s="50" t="s">
        <v>241</v>
      </c>
      <c r="C143" s="49">
        <f>S144</f>
        <v>0</v>
      </c>
      <c r="D143" s="312">
        <f t="shared" si="11"/>
        <v>0</v>
      </c>
      <c r="G143" s="13"/>
      <c r="H143" s="13"/>
      <c r="I143" s="13"/>
      <c r="O143" s="113"/>
      <c r="P143" s="21"/>
      <c r="Q143" s="321"/>
      <c r="R143" s="546" t="s">
        <v>173</v>
      </c>
      <c r="S143" s="547">
        <v>3202</v>
      </c>
      <c r="T143" s="548">
        <v>28773165147.91</v>
      </c>
      <c r="Y143" s="27"/>
    </row>
    <row r="144" spans="1:29" ht="15" customHeight="1" x14ac:dyDescent="0.2">
      <c r="A144" s="35"/>
      <c r="B144" s="165" t="s">
        <v>7</v>
      </c>
      <c r="C144" s="104">
        <f>SUM(C141:C143)</f>
        <v>8676</v>
      </c>
      <c r="D144" s="98">
        <f>SUM(D141:D143)</f>
        <v>82155.04010482</v>
      </c>
      <c r="G144" s="13"/>
      <c r="H144" s="13"/>
      <c r="I144" s="13"/>
      <c r="O144" s="113"/>
      <c r="P144" s="21"/>
      <c r="Q144" s="321"/>
      <c r="R144" s="430" t="s">
        <v>172</v>
      </c>
      <c r="S144" s="431">
        <v>0</v>
      </c>
      <c r="T144" s="432">
        <v>0</v>
      </c>
      <c r="Y144" s="27"/>
    </row>
    <row r="145" spans="1:24" ht="15" customHeight="1" x14ac:dyDescent="0.2">
      <c r="A145" s="35"/>
      <c r="B145" s="50"/>
      <c r="C145" s="80"/>
      <c r="D145" s="4"/>
      <c r="G145" s="13"/>
      <c r="H145" s="13"/>
      <c r="I145" s="13"/>
      <c r="Q145" s="328"/>
      <c r="R145" s="428" t="s">
        <v>7</v>
      </c>
      <c r="S145" s="431">
        <f>SUM(S142:S144)</f>
        <v>8676</v>
      </c>
      <c r="T145" s="432">
        <f>SUM(T142:T144)</f>
        <v>82155040104.820007</v>
      </c>
    </row>
    <row r="146" spans="1:24" ht="15" customHeight="1" x14ac:dyDescent="0.2">
      <c r="A146" s="35"/>
      <c r="B146" s="629" t="s">
        <v>240</v>
      </c>
      <c r="C146" s="629"/>
      <c r="D146" s="629"/>
      <c r="G146" s="13"/>
      <c r="H146" s="13"/>
      <c r="I146" s="13"/>
      <c r="T146" s="318"/>
      <c r="W146" s="20"/>
    </row>
    <row r="147" spans="1:24" ht="29.25" customHeight="1" x14ac:dyDescent="0.2">
      <c r="A147" s="35"/>
      <c r="B147" s="629"/>
      <c r="C147" s="629"/>
      <c r="D147" s="629"/>
      <c r="F147" s="117"/>
      <c r="G147" s="13"/>
      <c r="H147" s="13"/>
      <c r="I147" s="13"/>
      <c r="Q147" s="329"/>
      <c r="U147" s="298"/>
      <c r="W147" s="20"/>
    </row>
    <row r="148" spans="1:24" ht="18" customHeight="1" x14ac:dyDescent="0.2">
      <c r="A148" s="35"/>
      <c r="B148" s="629"/>
      <c r="C148" s="629"/>
      <c r="D148" s="629"/>
      <c r="G148" s="13"/>
      <c r="H148" s="13"/>
      <c r="I148" s="13"/>
      <c r="W148" s="20"/>
    </row>
    <row r="149" spans="1:24" ht="18" customHeight="1" x14ac:dyDescent="0.2">
      <c r="A149" s="35"/>
      <c r="D149" s="11"/>
      <c r="G149" s="13"/>
      <c r="H149" s="13"/>
      <c r="I149" s="13"/>
      <c r="W149" s="20"/>
    </row>
    <row r="150" spans="1:24" ht="18" customHeight="1" x14ac:dyDescent="0.2">
      <c r="A150" s="35"/>
      <c r="B150" s="9"/>
      <c r="C150" s="233"/>
      <c r="D150" s="113"/>
      <c r="H150" s="118"/>
      <c r="I150" s="115"/>
      <c r="W150" s="20"/>
    </row>
    <row r="151" spans="1:24" ht="18" customHeight="1" x14ac:dyDescent="0.2">
      <c r="A151" s="35"/>
      <c r="B151" s="9"/>
      <c r="C151" s="50"/>
      <c r="D151" s="113"/>
      <c r="H151" s="118"/>
      <c r="I151" s="115"/>
      <c r="W151" s="20"/>
    </row>
    <row r="152" spans="1:24" ht="18" customHeight="1" x14ac:dyDescent="0.2">
      <c r="A152" s="35"/>
      <c r="B152" s="9"/>
      <c r="C152" s="50"/>
      <c r="D152" s="113"/>
      <c r="H152" s="118"/>
      <c r="I152" s="115"/>
      <c r="W152" s="20"/>
    </row>
    <row r="153" spans="1:24" ht="18" customHeight="1" x14ac:dyDescent="0.2">
      <c r="A153" s="35"/>
      <c r="B153" s="9"/>
      <c r="C153" s="50"/>
      <c r="D153" s="11"/>
      <c r="H153" s="118"/>
      <c r="I153" s="13"/>
      <c r="W153" s="20"/>
    </row>
    <row r="154" spans="1:24" ht="26.25" customHeight="1" x14ac:dyDescent="0.2">
      <c r="A154" s="32"/>
      <c r="B154" s="633" t="s">
        <v>268</v>
      </c>
      <c r="C154" s="634"/>
      <c r="D154" s="634"/>
      <c r="I154" s="13"/>
      <c r="Q154" s="339"/>
      <c r="R154" s="340"/>
      <c r="S154" s="341"/>
      <c r="T154" s="318"/>
    </row>
    <row r="155" spans="1:24" ht="15" customHeight="1" x14ac:dyDescent="0.2">
      <c r="A155" s="35"/>
      <c r="D155" s="17"/>
      <c r="I155" s="13"/>
      <c r="Q155" s="339"/>
      <c r="R155" s="467" t="s">
        <v>60</v>
      </c>
      <c r="S155" s="468" t="s">
        <v>61</v>
      </c>
      <c r="T155" s="469" t="s">
        <v>45</v>
      </c>
    </row>
    <row r="156" spans="1:24" ht="15" customHeight="1" x14ac:dyDescent="0.2">
      <c r="A156" s="32"/>
      <c r="B156" s="261" t="s">
        <v>201</v>
      </c>
      <c r="C156" s="260" t="s">
        <v>4</v>
      </c>
      <c r="D156" s="262" t="s">
        <v>176</v>
      </c>
      <c r="F156" s="23"/>
      <c r="G156" s="23"/>
      <c r="I156" s="13"/>
      <c r="Q156" s="321">
        <f>+C157/C161</f>
        <v>0.50887505763024432</v>
      </c>
      <c r="R156" s="466" t="s">
        <v>328</v>
      </c>
      <c r="S156" s="475">
        <v>4415</v>
      </c>
      <c r="T156" s="476">
        <v>41429539907.650169</v>
      </c>
    </row>
    <row r="157" spans="1:24" ht="30" customHeight="1" x14ac:dyDescent="0.2">
      <c r="A157" s="35"/>
      <c r="B157" s="105" t="s">
        <v>197</v>
      </c>
      <c r="C157" s="49">
        <f>+S156</f>
        <v>4415</v>
      </c>
      <c r="D157" s="312">
        <f>T156/1000000</f>
        <v>41429.539907650171</v>
      </c>
      <c r="F157" s="23"/>
      <c r="G157" s="23"/>
      <c r="I157" s="13"/>
      <c r="Q157" s="321">
        <f>+C158/C161</f>
        <v>0.38577685569386816</v>
      </c>
      <c r="R157" s="466" t="s">
        <v>329</v>
      </c>
      <c r="S157" s="475">
        <v>3347</v>
      </c>
      <c r="T157" s="476">
        <v>31419464919.559975</v>
      </c>
    </row>
    <row r="158" spans="1:24" s="52" customFormat="1" ht="30" customHeight="1" x14ac:dyDescent="0.2">
      <c r="A158" s="53"/>
      <c r="B158" s="105" t="s">
        <v>198</v>
      </c>
      <c r="C158" s="49">
        <f t="shared" ref="C158:C160" si="12">+S157</f>
        <v>3347</v>
      </c>
      <c r="D158" s="312">
        <f>T157/1000000</f>
        <v>31419.464919559974</v>
      </c>
      <c r="L158" s="486"/>
      <c r="P158" s="73"/>
      <c r="Q158" s="321">
        <f>+C159/C161</f>
        <v>0.10534808667588751</v>
      </c>
      <c r="R158" s="344" t="s">
        <v>330</v>
      </c>
      <c r="S158" s="475">
        <v>914</v>
      </c>
      <c r="T158" s="476">
        <v>9306035277.6100044</v>
      </c>
      <c r="U158" s="317"/>
      <c r="V158" s="23"/>
      <c r="W158" s="23"/>
      <c r="X158" s="23"/>
    </row>
    <row r="159" spans="1:24" s="52" customFormat="1" ht="30" customHeight="1" x14ac:dyDescent="0.2">
      <c r="A159" s="53"/>
      <c r="B159" s="105" t="s">
        <v>196</v>
      </c>
      <c r="C159" s="49">
        <f>+S158</f>
        <v>914</v>
      </c>
      <c r="D159" s="312">
        <f>T158/1000000</f>
        <v>9306.0352776100044</v>
      </c>
      <c r="L159" s="486"/>
      <c r="P159" s="73"/>
      <c r="Q159" s="321">
        <f>+C160/C161</f>
        <v>0</v>
      </c>
      <c r="R159" s="344" t="s">
        <v>242</v>
      </c>
      <c r="S159" s="477">
        <v>0</v>
      </c>
      <c r="T159" s="346">
        <v>0</v>
      </c>
      <c r="U159" s="317"/>
      <c r="V159" s="23"/>
      <c r="W159" s="23"/>
      <c r="X159" s="23"/>
    </row>
    <row r="160" spans="1:24" s="52" customFormat="1" ht="30" customHeight="1" x14ac:dyDescent="0.2">
      <c r="A160" s="53"/>
      <c r="B160" s="105" t="s">
        <v>242</v>
      </c>
      <c r="C160" s="49">
        <f t="shared" si="12"/>
        <v>0</v>
      </c>
      <c r="D160" s="312">
        <f t="shared" ref="D160" si="13">T159</f>
        <v>0</v>
      </c>
      <c r="L160" s="486"/>
      <c r="P160" s="73"/>
      <c r="Q160" s="345">
        <f>SUM(Q156:Q159)</f>
        <v>0.99999999999999989</v>
      </c>
      <c r="R160" s="472" t="s">
        <v>7</v>
      </c>
      <c r="S160" s="473">
        <f>SUM(S156:S159)</f>
        <v>8676</v>
      </c>
      <c r="T160" s="474">
        <f>SUM(T156:T159)</f>
        <v>82155040104.820145</v>
      </c>
      <c r="U160" s="317"/>
      <c r="V160" s="23"/>
      <c r="W160" s="23"/>
      <c r="X160" s="23"/>
    </row>
    <row r="161" spans="1:28" s="52" customFormat="1" ht="15" customHeight="1" x14ac:dyDescent="0.2">
      <c r="A161" s="53"/>
      <c r="B161" s="263" t="s">
        <v>7</v>
      </c>
      <c r="C161" s="264">
        <f>SUM(C157:C160)</f>
        <v>8676</v>
      </c>
      <c r="D161" s="265">
        <f>SUM(D157:D160)</f>
        <v>82155.040104820146</v>
      </c>
      <c r="L161" s="486"/>
      <c r="P161" s="192">
        <f>+D325-D161</f>
        <v>-1.6007106751203537E-10</v>
      </c>
      <c r="Q161" s="346">
        <f>+D161-D398</f>
        <v>-2478.0017547998432</v>
      </c>
      <c r="R161" s="470"/>
      <c r="S161" s="471"/>
      <c r="T161" s="465"/>
      <c r="U161" s="317"/>
      <c r="V161" s="23"/>
      <c r="W161" s="23"/>
      <c r="X161" s="23"/>
    </row>
    <row r="162" spans="1:28" ht="15" customHeight="1" x14ac:dyDescent="0.2">
      <c r="A162" s="35"/>
      <c r="C162" s="86"/>
      <c r="D162" s="86"/>
      <c r="E162" s="86"/>
      <c r="F162" s="23"/>
      <c r="G162" s="23"/>
      <c r="I162" s="13"/>
      <c r="R162" s="340"/>
      <c r="S162" s="341"/>
      <c r="T162" s="318"/>
    </row>
    <row r="163" spans="1:28" ht="15" customHeight="1" x14ac:dyDescent="0.2">
      <c r="A163" s="35"/>
      <c r="B163" s="86"/>
      <c r="C163" s="86"/>
      <c r="D163" s="86"/>
      <c r="E163" s="86"/>
      <c r="F163" s="23"/>
      <c r="G163" s="23"/>
      <c r="I163" s="13"/>
      <c r="Q163" s="339"/>
      <c r="R163" s="340"/>
      <c r="S163" s="341"/>
      <c r="T163" s="318"/>
    </row>
    <row r="164" spans="1:28" s="460" customFormat="1" ht="25.5" customHeight="1" x14ac:dyDescent="0.2">
      <c r="A164" s="458"/>
      <c r="B164" s="628" t="s">
        <v>371</v>
      </c>
      <c r="C164" s="628"/>
      <c r="D164" s="628"/>
      <c r="E164" s="459"/>
      <c r="F164" s="459"/>
      <c r="G164" s="459"/>
      <c r="H164" s="459"/>
      <c r="I164" s="459"/>
      <c r="L164" s="487"/>
      <c r="P164" s="461"/>
      <c r="Q164" s="462"/>
      <c r="R164" s="456"/>
      <c r="S164" s="456"/>
      <c r="T164" s="456"/>
      <c r="U164" s="456"/>
    </row>
    <row r="165" spans="1:28" s="13" customFormat="1" ht="54" customHeight="1" x14ac:dyDescent="0.2">
      <c r="A165" s="453"/>
      <c r="B165" s="628" t="s">
        <v>240</v>
      </c>
      <c r="C165" s="628"/>
      <c r="D165" s="628"/>
      <c r="E165" s="314"/>
      <c r="F165" s="314"/>
      <c r="G165" s="314"/>
      <c r="H165" s="314"/>
      <c r="I165" s="314"/>
      <c r="J165" s="314"/>
      <c r="K165" s="314"/>
      <c r="L165" s="488"/>
      <c r="P165" s="454"/>
      <c r="Q165" s="455"/>
      <c r="R165" s="457"/>
      <c r="S165" s="457"/>
      <c r="T165" s="464"/>
      <c r="U165" s="457"/>
    </row>
    <row r="166" spans="1:28" ht="23.25" customHeight="1" x14ac:dyDescent="0.2">
      <c r="A166" s="35"/>
      <c r="B166" s="463"/>
      <c r="C166" s="463"/>
      <c r="D166" s="463"/>
      <c r="E166" s="463"/>
      <c r="F166" s="86"/>
      <c r="G166" s="314"/>
      <c r="H166" s="314"/>
      <c r="I166" s="314"/>
      <c r="J166" s="314"/>
      <c r="K166" s="314"/>
      <c r="L166" s="488"/>
      <c r="Q166" s="339"/>
      <c r="R166" s="334"/>
      <c r="S166" s="334"/>
      <c r="T166" s="347"/>
    </row>
    <row r="167" spans="1:28" ht="26.25" customHeight="1" x14ac:dyDescent="0.2">
      <c r="A167" s="32"/>
      <c r="B167" s="583" t="s">
        <v>269</v>
      </c>
      <c r="C167" s="583"/>
      <c r="D167" s="583"/>
      <c r="I167" s="17"/>
      <c r="Q167" s="339"/>
      <c r="R167" s="348"/>
      <c r="S167" s="348"/>
      <c r="T167" s="348"/>
    </row>
    <row r="168" spans="1:28" ht="15" customHeight="1" x14ac:dyDescent="0.2">
      <c r="A168" s="35"/>
      <c r="D168" s="17"/>
      <c r="I168" s="17"/>
      <c r="Q168" s="339"/>
      <c r="R168" s="348"/>
      <c r="S168" s="348"/>
      <c r="T168" s="348"/>
    </row>
    <row r="169" spans="1:28" ht="32.25" customHeight="1" x14ac:dyDescent="0.2">
      <c r="A169" s="35"/>
      <c r="B169" s="478" t="s">
        <v>218</v>
      </c>
      <c r="C169" s="600" t="s">
        <v>197</v>
      </c>
      <c r="D169" s="600"/>
      <c r="E169" s="600" t="s">
        <v>198</v>
      </c>
      <c r="F169" s="600"/>
      <c r="G169" s="600" t="s">
        <v>196</v>
      </c>
      <c r="H169" s="600"/>
      <c r="I169" s="600" t="s">
        <v>200</v>
      </c>
      <c r="J169" s="600"/>
      <c r="K169" s="600" t="s">
        <v>7</v>
      </c>
      <c r="L169" s="600"/>
      <c r="Q169" s="349"/>
      <c r="R169" s="599"/>
      <c r="S169" s="599"/>
      <c r="T169" s="599"/>
      <c r="U169" s="599"/>
      <c r="V169" s="597"/>
      <c r="W169" s="597"/>
      <c r="X169" s="597"/>
      <c r="Y169" s="597"/>
      <c r="Z169" s="598"/>
      <c r="AA169" s="598"/>
    </row>
    <row r="170" spans="1:28" ht="15" customHeight="1" x14ac:dyDescent="0.2">
      <c r="A170" s="35"/>
      <c r="B170" s="479" t="s">
        <v>20</v>
      </c>
      <c r="C170" s="479" t="s">
        <v>61</v>
      </c>
      <c r="D170" s="480" t="s">
        <v>45</v>
      </c>
      <c r="E170" s="479" t="s">
        <v>61</v>
      </c>
      <c r="F170" s="480" t="s">
        <v>45</v>
      </c>
      <c r="G170" s="479" t="s">
        <v>61</v>
      </c>
      <c r="H170" s="480" t="s">
        <v>45</v>
      </c>
      <c r="I170" s="479" t="s">
        <v>61</v>
      </c>
      <c r="J170" s="480" t="s">
        <v>45</v>
      </c>
      <c r="K170" s="481" t="s">
        <v>61</v>
      </c>
      <c r="L170" s="489" t="s">
        <v>45</v>
      </c>
      <c r="Q170" s="350"/>
      <c r="R170" s="350"/>
      <c r="S170" s="351"/>
      <c r="T170" s="350"/>
      <c r="U170" s="351"/>
      <c r="V170" s="238"/>
      <c r="W170" s="239"/>
      <c r="X170" s="238"/>
      <c r="Y170" s="239"/>
      <c r="Z170" s="240"/>
      <c r="AA170" s="241"/>
    </row>
    <row r="171" spans="1:28" s="59" customFormat="1" ht="31.5" customHeight="1" x14ac:dyDescent="0.2">
      <c r="A171" s="69"/>
      <c r="B171" s="253" t="s">
        <v>219</v>
      </c>
      <c r="C171" s="254">
        <v>158</v>
      </c>
      <c r="D171" s="255">
        <v>1011.1319999999999</v>
      </c>
      <c r="E171" s="256">
        <v>502</v>
      </c>
      <c r="F171" s="257">
        <v>3226.22575048</v>
      </c>
      <c r="G171" s="256">
        <v>167</v>
      </c>
      <c r="H171" s="257">
        <v>1111.94203457</v>
      </c>
      <c r="I171" s="256">
        <v>0</v>
      </c>
      <c r="J171" s="258">
        <v>0</v>
      </c>
      <c r="K171" s="256">
        <f>C171+E171+G171+I171</f>
        <v>827</v>
      </c>
      <c r="L171" s="257">
        <f>D171+F171+H171</f>
        <v>5349.2997850499996</v>
      </c>
      <c r="P171" s="120"/>
      <c r="Q171" s="352"/>
      <c r="R171" s="353"/>
      <c r="S171" s="354"/>
      <c r="T171" s="353"/>
      <c r="U171" s="354"/>
      <c r="V171" s="242"/>
      <c r="W171" s="243"/>
      <c r="X171" s="242"/>
      <c r="Y171" s="244"/>
      <c r="Z171" s="244"/>
      <c r="AA171" s="94"/>
      <c r="AB171" s="94"/>
    </row>
    <row r="172" spans="1:28" s="59" customFormat="1" ht="25.5" x14ac:dyDescent="0.2">
      <c r="A172" s="69"/>
      <c r="B172" s="253" t="s">
        <v>220</v>
      </c>
      <c r="C172" s="254">
        <v>1031</v>
      </c>
      <c r="D172" s="255">
        <v>13870.93705252998</v>
      </c>
      <c r="E172" s="256">
        <v>648</v>
      </c>
      <c r="F172" s="257">
        <v>9674.4884078700179</v>
      </c>
      <c r="G172" s="256">
        <v>109</v>
      </c>
      <c r="H172" s="257">
        <v>1740.4528397000004</v>
      </c>
      <c r="I172" s="256">
        <v>0</v>
      </c>
      <c r="J172" s="258">
        <v>0</v>
      </c>
      <c r="K172" s="256">
        <f t="shared" ref="K172:K179" si="14">C172+E172+G172+I172</f>
        <v>1788</v>
      </c>
      <c r="L172" s="257">
        <f t="shared" ref="L172:L179" si="15">D172+F172+H172</f>
        <v>25285.878300099997</v>
      </c>
      <c r="P172" s="120"/>
      <c r="Q172" s="352"/>
      <c r="R172" s="353"/>
      <c r="S172" s="354"/>
      <c r="T172" s="353"/>
      <c r="U172" s="354"/>
      <c r="V172" s="242"/>
      <c r="W172" s="243"/>
      <c r="X172" s="242"/>
      <c r="Y172" s="244"/>
      <c r="Z172" s="244"/>
      <c r="AA172" s="94"/>
      <c r="AB172" s="94"/>
    </row>
    <row r="173" spans="1:28" s="59" customFormat="1" ht="51" x14ac:dyDescent="0.2">
      <c r="A173" s="69"/>
      <c r="B173" s="253" t="s">
        <v>291</v>
      </c>
      <c r="C173" s="254">
        <v>29</v>
      </c>
      <c r="D173" s="255">
        <v>658.03293511999993</v>
      </c>
      <c r="E173" s="256">
        <v>9</v>
      </c>
      <c r="F173" s="257">
        <v>215.82732372000001</v>
      </c>
      <c r="G173" s="256">
        <v>2</v>
      </c>
      <c r="H173" s="257">
        <v>25.995538</v>
      </c>
      <c r="I173" s="256">
        <v>0</v>
      </c>
      <c r="J173" s="258">
        <v>0</v>
      </c>
      <c r="K173" s="256">
        <f>C173+E173+G173+I173</f>
        <v>40</v>
      </c>
      <c r="L173" s="257">
        <f>D173+F173+H173</f>
        <v>899.85579683999993</v>
      </c>
      <c r="N173" s="226"/>
      <c r="P173" s="120"/>
      <c r="Q173" s="352"/>
      <c r="R173" s="353"/>
      <c r="S173" s="354"/>
      <c r="T173" s="353"/>
      <c r="U173" s="354"/>
      <c r="V173" s="242"/>
      <c r="W173" s="243"/>
      <c r="X173" s="242"/>
      <c r="Y173" s="244"/>
      <c r="Z173" s="244"/>
      <c r="AA173" s="94"/>
      <c r="AB173" s="94"/>
    </row>
    <row r="174" spans="1:28" s="59" customFormat="1" ht="25.5" x14ac:dyDescent="0.2">
      <c r="A174" s="69"/>
      <c r="B174" s="253" t="s">
        <v>221</v>
      </c>
      <c r="C174" s="254">
        <v>250</v>
      </c>
      <c r="D174" s="255">
        <v>4628.5018464999976</v>
      </c>
      <c r="E174" s="256">
        <v>187</v>
      </c>
      <c r="F174" s="257">
        <v>3653.6666623599999</v>
      </c>
      <c r="G174" s="256">
        <v>20</v>
      </c>
      <c r="H174" s="257">
        <v>401.75487162000007</v>
      </c>
      <c r="I174" s="256">
        <v>0</v>
      </c>
      <c r="J174" s="258">
        <v>0</v>
      </c>
      <c r="K174" s="256">
        <f t="shared" si="14"/>
        <v>457</v>
      </c>
      <c r="L174" s="257">
        <f>D174+F174+H174</f>
        <v>8683.9233804799969</v>
      </c>
      <c r="P174" s="120"/>
      <c r="Q174" s="352"/>
      <c r="R174" s="353"/>
      <c r="S174" s="354"/>
      <c r="T174" s="353"/>
      <c r="U174" s="354"/>
      <c r="V174" s="242"/>
      <c r="W174" s="243"/>
      <c r="X174" s="242"/>
      <c r="Y174" s="244"/>
      <c r="Z174" s="244"/>
      <c r="AA174" s="94"/>
      <c r="AB174" s="94"/>
    </row>
    <row r="175" spans="1:28" s="59" customFormat="1" ht="22.5" customHeight="1" x14ac:dyDescent="0.2">
      <c r="A175" s="69"/>
      <c r="B175" s="253" t="s">
        <v>222</v>
      </c>
      <c r="C175" s="254">
        <v>2880</v>
      </c>
      <c r="D175" s="255">
        <v>20670.108416500003</v>
      </c>
      <c r="E175" s="256">
        <v>1970</v>
      </c>
      <c r="F175" s="257">
        <v>14375.690118129993</v>
      </c>
      <c r="G175" s="256">
        <v>609</v>
      </c>
      <c r="H175" s="257">
        <v>5959.3119937199999</v>
      </c>
      <c r="I175" s="256">
        <v>0</v>
      </c>
      <c r="J175" s="258">
        <v>0</v>
      </c>
      <c r="K175" s="256">
        <f t="shared" si="14"/>
        <v>5459</v>
      </c>
      <c r="L175" s="257">
        <f>D175+F175+H175</f>
        <v>41005.11052835</v>
      </c>
      <c r="P175" s="120"/>
      <c r="Q175" s="352"/>
      <c r="R175" s="353"/>
      <c r="S175" s="354"/>
      <c r="T175" s="353"/>
      <c r="U175" s="354"/>
      <c r="V175" s="242"/>
      <c r="W175" s="243"/>
      <c r="X175" s="242"/>
      <c r="Y175" s="244"/>
      <c r="Z175" s="244"/>
      <c r="AA175" s="94"/>
      <c r="AB175" s="94"/>
    </row>
    <row r="176" spans="1:28" s="59" customFormat="1" ht="38.25" x14ac:dyDescent="0.2">
      <c r="A176" s="69"/>
      <c r="B176" s="253" t="s">
        <v>223</v>
      </c>
      <c r="C176" s="254">
        <v>18</v>
      </c>
      <c r="D176" s="255">
        <v>165.496657</v>
      </c>
      <c r="E176" s="256">
        <v>7</v>
      </c>
      <c r="F176" s="257">
        <v>61.258656999999999</v>
      </c>
      <c r="G176" s="256">
        <v>4</v>
      </c>
      <c r="H176" s="257">
        <v>38.177999999999997</v>
      </c>
      <c r="I176" s="256">
        <v>0</v>
      </c>
      <c r="J176" s="258">
        <v>0</v>
      </c>
      <c r="K176" s="256">
        <f t="shared" si="14"/>
        <v>29</v>
      </c>
      <c r="L176" s="257">
        <f>D176+F176+H176</f>
        <v>264.933314</v>
      </c>
      <c r="N176" s="226"/>
      <c r="P176" s="120"/>
      <c r="Q176" s="352"/>
      <c r="R176" s="353"/>
      <c r="S176" s="354"/>
      <c r="T176" s="353"/>
      <c r="U176" s="354"/>
      <c r="V176" s="242"/>
      <c r="W176" s="243"/>
      <c r="X176" s="242"/>
      <c r="Y176" s="244"/>
      <c r="Z176" s="244"/>
      <c r="AA176" s="94"/>
      <c r="AB176" s="94"/>
    </row>
    <row r="177" spans="1:28" s="59" customFormat="1" ht="38.25" x14ac:dyDescent="0.2">
      <c r="A177" s="69"/>
      <c r="B177" s="253" t="s">
        <v>224</v>
      </c>
      <c r="C177" s="254">
        <v>49</v>
      </c>
      <c r="D177" s="255">
        <v>425.33100000000002</v>
      </c>
      <c r="E177" s="254">
        <v>24</v>
      </c>
      <c r="F177" s="257">
        <v>212.30799999999999</v>
      </c>
      <c r="G177" s="256">
        <v>3</v>
      </c>
      <c r="H177" s="255">
        <v>28.4</v>
      </c>
      <c r="I177" s="256">
        <v>0</v>
      </c>
      <c r="J177" s="258">
        <v>0</v>
      </c>
      <c r="K177" s="256">
        <f t="shared" si="14"/>
        <v>76</v>
      </c>
      <c r="L177" s="257">
        <f t="shared" si="15"/>
        <v>666.03899999999999</v>
      </c>
      <c r="N177" s="226"/>
      <c r="P177" s="120"/>
      <c r="Q177" s="352"/>
      <c r="R177" s="353"/>
      <c r="S177" s="354"/>
      <c r="T177" s="353"/>
      <c r="U177" s="354"/>
      <c r="V177" s="242"/>
      <c r="W177" s="243"/>
      <c r="X177" s="242"/>
      <c r="Y177" s="244"/>
      <c r="Z177" s="244"/>
      <c r="AA177" s="94"/>
      <c r="AB177" s="94"/>
    </row>
    <row r="178" spans="1:28" s="59" customFormat="1" ht="25.5" x14ac:dyDescent="0.2">
      <c r="A178" s="69"/>
      <c r="B178" s="253" t="s">
        <v>339</v>
      </c>
      <c r="C178" s="288">
        <v>0</v>
      </c>
      <c r="D178" s="289">
        <v>0</v>
      </c>
      <c r="E178" s="288">
        <v>0</v>
      </c>
      <c r="F178" s="257">
        <v>0</v>
      </c>
      <c r="G178" s="256">
        <v>0</v>
      </c>
      <c r="H178" s="289">
        <v>0</v>
      </c>
      <c r="I178" s="256">
        <v>0</v>
      </c>
      <c r="J178" s="258">
        <v>0</v>
      </c>
      <c r="K178" s="256">
        <f t="shared" si="14"/>
        <v>0</v>
      </c>
      <c r="L178" s="257">
        <f t="shared" si="15"/>
        <v>0</v>
      </c>
      <c r="N178" s="226"/>
      <c r="P178" s="120"/>
      <c r="Q178" s="352"/>
      <c r="R178" s="353"/>
      <c r="S178" s="354"/>
      <c r="T178" s="353"/>
      <c r="U178" s="354"/>
      <c r="V178" s="242"/>
      <c r="W178" s="243"/>
      <c r="X178" s="242"/>
      <c r="Y178" s="244"/>
      <c r="Z178" s="244"/>
      <c r="AA178" s="94"/>
      <c r="AB178" s="94"/>
    </row>
    <row r="179" spans="1:28" s="59" customFormat="1" ht="21" customHeight="1" x14ac:dyDescent="0.2">
      <c r="A179" s="69"/>
      <c r="B179" s="253" t="s">
        <v>292</v>
      </c>
      <c r="C179" s="256">
        <v>0</v>
      </c>
      <c r="D179" s="257">
        <v>0</v>
      </c>
      <c r="E179" s="256">
        <v>0</v>
      </c>
      <c r="F179" s="257">
        <v>0</v>
      </c>
      <c r="G179" s="256">
        <v>0</v>
      </c>
      <c r="H179" s="257">
        <v>0</v>
      </c>
      <c r="I179" s="256">
        <v>0</v>
      </c>
      <c r="J179" s="258">
        <v>0</v>
      </c>
      <c r="K179" s="256">
        <f t="shared" si="14"/>
        <v>0</v>
      </c>
      <c r="L179" s="257">
        <f t="shared" si="15"/>
        <v>0</v>
      </c>
      <c r="P179" s="120"/>
      <c r="Q179" s="352"/>
      <c r="R179" s="353"/>
      <c r="S179" s="354"/>
      <c r="T179" s="353"/>
      <c r="U179" s="354"/>
      <c r="V179" s="242"/>
      <c r="W179" s="243"/>
      <c r="X179" s="242"/>
      <c r="Y179" s="243"/>
      <c r="Z179" s="244"/>
      <c r="AA179" s="94"/>
      <c r="AB179" s="94"/>
    </row>
    <row r="180" spans="1:28" s="59" customFormat="1" ht="22.5" customHeight="1" x14ac:dyDescent="0.2">
      <c r="A180" s="69"/>
      <c r="B180" s="218" t="s">
        <v>290</v>
      </c>
      <c r="C180" s="219">
        <f t="shared" ref="C180:L180" si="16">SUM(C171:C179)</f>
        <v>4415</v>
      </c>
      <c r="D180" s="220">
        <f t="shared" si="16"/>
        <v>41429.539907649982</v>
      </c>
      <c r="E180" s="219">
        <f t="shared" si="16"/>
        <v>3347</v>
      </c>
      <c r="F180" s="220">
        <f t="shared" si="16"/>
        <v>31419.46491956001</v>
      </c>
      <c r="G180" s="219">
        <f t="shared" si="16"/>
        <v>914</v>
      </c>
      <c r="H180" s="220">
        <f t="shared" si="16"/>
        <v>9306.035277609999</v>
      </c>
      <c r="I180" s="219">
        <f t="shared" si="16"/>
        <v>0</v>
      </c>
      <c r="J180" s="221">
        <f t="shared" si="16"/>
        <v>0</v>
      </c>
      <c r="K180" s="274">
        <f>SUM(K171:K179)</f>
        <v>8676</v>
      </c>
      <c r="L180" s="221">
        <f t="shared" si="16"/>
        <v>82155.04010482</v>
      </c>
      <c r="P180" s="120"/>
      <c r="Q180" s="355"/>
      <c r="R180" s="356"/>
      <c r="S180" s="357"/>
      <c r="T180" s="356"/>
      <c r="U180" s="357"/>
      <c r="V180" s="245"/>
      <c r="W180" s="246"/>
      <c r="X180" s="245"/>
      <c r="Y180" s="246"/>
      <c r="Z180" s="247"/>
      <c r="AA180" s="94"/>
      <c r="AB180" s="94"/>
    </row>
    <row r="181" spans="1:28" ht="18" hidden="1" customHeight="1" x14ac:dyDescent="0.2">
      <c r="A181" s="35"/>
      <c r="B181" s="9"/>
      <c r="C181" s="50"/>
      <c r="D181" s="11"/>
      <c r="H181" s="118"/>
      <c r="I181" s="115"/>
      <c r="W181" s="20"/>
    </row>
    <row r="182" spans="1:28" ht="18" customHeight="1" x14ac:dyDescent="0.2">
      <c r="A182" s="35"/>
      <c r="B182" s="9"/>
      <c r="C182" s="57"/>
      <c r="D182" s="147"/>
      <c r="E182" s="123"/>
      <c r="G182" s="216"/>
      <c r="H182" s="118"/>
      <c r="I182" s="115"/>
      <c r="W182" s="20"/>
      <c r="Z182" s="123"/>
    </row>
    <row r="183" spans="1:28" ht="26.25" customHeight="1" x14ac:dyDescent="0.2">
      <c r="A183" s="32"/>
      <c r="B183" s="583" t="s">
        <v>295</v>
      </c>
      <c r="C183" s="583"/>
      <c r="D183" s="583"/>
      <c r="F183" s="583" t="s">
        <v>258</v>
      </c>
      <c r="G183" s="583"/>
      <c r="H183" s="583"/>
      <c r="I183" s="583"/>
      <c r="J183" s="123"/>
      <c r="K183" s="123"/>
      <c r="W183" s="20"/>
    </row>
    <row r="184" spans="1:28" ht="10.5" customHeight="1" x14ac:dyDescent="0.2">
      <c r="A184" s="32"/>
      <c r="B184" s="33"/>
      <c r="C184" s="40"/>
      <c r="F184" s="33"/>
      <c r="G184" s="40"/>
      <c r="I184" s="67"/>
      <c r="J184" s="123"/>
      <c r="K184" s="123"/>
      <c r="W184" s="20"/>
    </row>
    <row r="185" spans="1:28" ht="25.5" x14ac:dyDescent="0.2">
      <c r="A185" s="35"/>
      <c r="B185" s="280" t="s">
        <v>29</v>
      </c>
      <c r="C185" s="281" t="s">
        <v>4</v>
      </c>
      <c r="D185" s="482" t="s">
        <v>176</v>
      </c>
      <c r="F185" s="280" t="s">
        <v>29</v>
      </c>
      <c r="G185" s="278" t="s">
        <v>259</v>
      </c>
      <c r="H185" s="279" t="s">
        <v>260</v>
      </c>
      <c r="I185" s="67"/>
      <c r="J185" s="222"/>
      <c r="K185" s="123"/>
      <c r="W185" s="20"/>
    </row>
    <row r="186" spans="1:28" ht="21" customHeight="1" x14ac:dyDescent="0.2">
      <c r="A186" s="35"/>
      <c r="B186" s="50" t="s">
        <v>62</v>
      </c>
      <c r="C186" s="49">
        <f>S186</f>
        <v>0</v>
      </c>
      <c r="D186" s="312">
        <f>T186/1000000</f>
        <v>0</v>
      </c>
      <c r="F186" s="50" t="s">
        <v>62</v>
      </c>
      <c r="G186" s="49">
        <v>8</v>
      </c>
      <c r="H186" s="49">
        <v>0</v>
      </c>
      <c r="I186" s="67"/>
      <c r="J186" s="123"/>
      <c r="W186" s="20"/>
    </row>
    <row r="187" spans="1:28" ht="21" customHeight="1" x14ac:dyDescent="0.2">
      <c r="A187" s="35"/>
      <c r="B187" s="50" t="s">
        <v>34</v>
      </c>
      <c r="C187" s="49">
        <f t="shared" ref="C187:C190" si="17">S187</f>
        <v>0</v>
      </c>
      <c r="D187" s="312">
        <f t="shared" ref="D187:D190" si="18">T187/1000000</f>
        <v>0</v>
      </c>
      <c r="F187" s="50" t="s">
        <v>34</v>
      </c>
      <c r="G187" s="49">
        <v>3</v>
      </c>
      <c r="H187" s="49">
        <v>22</v>
      </c>
      <c r="I187" s="67"/>
      <c r="W187" s="20"/>
    </row>
    <row r="188" spans="1:28" ht="21" customHeight="1" x14ac:dyDescent="0.2">
      <c r="A188" s="35"/>
      <c r="B188" s="50" t="s">
        <v>35</v>
      </c>
      <c r="C188" s="49">
        <f t="shared" si="17"/>
        <v>0</v>
      </c>
      <c r="D188" s="312">
        <f t="shared" si="18"/>
        <v>0</v>
      </c>
      <c r="F188" s="50" t="s">
        <v>35</v>
      </c>
      <c r="G188" s="49">
        <v>8</v>
      </c>
      <c r="H188" s="49">
        <v>0</v>
      </c>
      <c r="I188" s="67"/>
      <c r="W188" s="20"/>
    </row>
    <row r="189" spans="1:28" ht="21" customHeight="1" x14ac:dyDescent="0.2">
      <c r="A189" s="35"/>
      <c r="B189" s="50" t="s">
        <v>36</v>
      </c>
      <c r="C189" s="49">
        <f t="shared" si="17"/>
        <v>0</v>
      </c>
      <c r="D189" s="71">
        <f t="shared" si="18"/>
        <v>0</v>
      </c>
      <c r="F189" s="50" t="s">
        <v>36</v>
      </c>
      <c r="G189" s="49">
        <v>7</v>
      </c>
      <c r="H189" s="49">
        <v>4</v>
      </c>
      <c r="I189" s="67"/>
      <c r="W189" s="20"/>
    </row>
    <row r="190" spans="1:28" ht="21" customHeight="1" x14ac:dyDescent="0.2">
      <c r="A190" s="35"/>
      <c r="B190" s="50" t="s">
        <v>37</v>
      </c>
      <c r="C190" s="49">
        <f t="shared" si="17"/>
        <v>0</v>
      </c>
      <c r="D190" s="71">
        <f t="shared" si="18"/>
        <v>0</v>
      </c>
      <c r="F190" s="50" t="s">
        <v>37</v>
      </c>
      <c r="G190" s="49">
        <v>9</v>
      </c>
      <c r="H190" s="49">
        <v>2</v>
      </c>
      <c r="I190" s="67"/>
      <c r="W190" s="20"/>
    </row>
    <row r="191" spans="1:28" ht="21" customHeight="1" x14ac:dyDescent="0.2">
      <c r="A191" s="35"/>
      <c r="B191" s="50" t="s">
        <v>33</v>
      </c>
      <c r="C191" s="49">
        <v>0</v>
      </c>
      <c r="D191" s="71">
        <v>0</v>
      </c>
      <c r="F191" s="50" t="s">
        <v>33</v>
      </c>
      <c r="G191" s="49">
        <v>17</v>
      </c>
      <c r="H191" s="49">
        <v>6</v>
      </c>
      <c r="I191" s="67"/>
      <c r="W191" s="20"/>
    </row>
    <row r="192" spans="1:28" ht="21" customHeight="1" x14ac:dyDescent="0.2">
      <c r="A192" s="35"/>
      <c r="B192" s="50" t="s">
        <v>38</v>
      </c>
      <c r="C192" s="49">
        <f t="shared" ref="C192" si="19">+S193</f>
        <v>0</v>
      </c>
      <c r="D192" s="71">
        <f t="shared" ref="D192:D194" si="20">+T193/1000000</f>
        <v>0</v>
      </c>
      <c r="F192" s="50" t="s">
        <v>38</v>
      </c>
      <c r="G192" s="49">
        <v>22</v>
      </c>
      <c r="H192" s="49">
        <v>0</v>
      </c>
      <c r="I192" s="67"/>
      <c r="W192" s="20"/>
    </row>
    <row r="193" spans="1:34" ht="21" customHeight="1" x14ac:dyDescent="0.2">
      <c r="A193" s="35"/>
      <c r="B193" s="50" t="s">
        <v>39</v>
      </c>
      <c r="C193" s="170">
        <f>+S194</f>
        <v>0</v>
      </c>
      <c r="D193" s="71">
        <f t="shared" si="20"/>
        <v>0</v>
      </c>
      <c r="F193" s="50" t="s">
        <v>39</v>
      </c>
      <c r="G193" s="49">
        <v>31</v>
      </c>
      <c r="H193" s="49">
        <v>6</v>
      </c>
      <c r="I193" s="67"/>
      <c r="W193" s="20"/>
    </row>
    <row r="194" spans="1:34" ht="21" hidden="1" customHeight="1" x14ac:dyDescent="0.2">
      <c r="A194" s="35"/>
      <c r="B194" s="50" t="s">
        <v>43</v>
      </c>
      <c r="C194" s="170">
        <f>+S195</f>
        <v>0</v>
      </c>
      <c r="D194" s="71">
        <f t="shared" si="20"/>
        <v>0</v>
      </c>
      <c r="F194" s="50" t="s">
        <v>43</v>
      </c>
      <c r="G194" s="49">
        <v>0</v>
      </c>
      <c r="H194" s="49">
        <v>0</v>
      </c>
      <c r="I194" s="67"/>
      <c r="W194" s="20"/>
    </row>
    <row r="195" spans="1:34" ht="21" hidden="1" customHeight="1" x14ac:dyDescent="0.2">
      <c r="A195" s="35"/>
      <c r="B195" s="50" t="s">
        <v>41</v>
      </c>
      <c r="C195" s="170">
        <f>S202</f>
        <v>0</v>
      </c>
      <c r="D195" s="71">
        <f>T202/1000000</f>
        <v>0</v>
      </c>
      <c r="F195" s="50" t="s">
        <v>41</v>
      </c>
      <c r="G195" s="49">
        <v>0</v>
      </c>
      <c r="H195" s="49">
        <v>0</v>
      </c>
      <c r="I195" s="67"/>
      <c r="W195" s="20"/>
    </row>
    <row r="196" spans="1:34" ht="21" hidden="1" customHeight="1" x14ac:dyDescent="0.2">
      <c r="A196" s="35"/>
      <c r="B196" s="50" t="s">
        <v>42</v>
      </c>
      <c r="C196" s="170">
        <f t="shared" ref="C196" si="21">+S197</f>
        <v>0</v>
      </c>
      <c r="D196" s="71">
        <f t="shared" ref="D196" si="22">+T197/1000000</f>
        <v>0</v>
      </c>
      <c r="F196" s="50" t="s">
        <v>42</v>
      </c>
      <c r="G196" s="49">
        <v>0</v>
      </c>
      <c r="H196" s="49">
        <v>0</v>
      </c>
      <c r="I196" s="67"/>
      <c r="W196" s="20"/>
    </row>
    <row r="197" spans="1:34" ht="21" hidden="1" customHeight="1" x14ac:dyDescent="0.2">
      <c r="A197" s="35"/>
      <c r="B197" s="50" t="s">
        <v>63</v>
      </c>
      <c r="C197" s="170">
        <f t="shared" ref="C197" si="23">+S198</f>
        <v>0</v>
      </c>
      <c r="D197" s="71">
        <f t="shared" ref="D197" si="24">+T198/1000000</f>
        <v>0</v>
      </c>
      <c r="F197" s="50" t="s">
        <v>63</v>
      </c>
      <c r="G197" s="49">
        <v>0</v>
      </c>
      <c r="H197" s="49">
        <v>0</v>
      </c>
      <c r="I197" s="67"/>
      <c r="J197" s="26"/>
      <c r="K197" s="26"/>
      <c r="L197" s="490"/>
      <c r="M197" s="26"/>
      <c r="N197" s="26"/>
      <c r="W197" s="20"/>
    </row>
    <row r="198" spans="1:34" x14ac:dyDescent="0.2">
      <c r="A198" s="35"/>
      <c r="B198" s="280" t="s">
        <v>31</v>
      </c>
      <c r="C198" s="278">
        <f>SUM(C186:C197)</f>
        <v>0</v>
      </c>
      <c r="D198" s="282">
        <f>SUM(D186:D197)</f>
        <v>0</v>
      </c>
      <c r="F198" s="280" t="s">
        <v>31</v>
      </c>
      <c r="G198" s="278">
        <f>SUM(G186:G197)</f>
        <v>105</v>
      </c>
      <c r="H198" s="278">
        <f>SUM(H186:H197)</f>
        <v>40</v>
      </c>
      <c r="I198" s="67"/>
      <c r="K198" s="225"/>
      <c r="W198" s="20"/>
    </row>
    <row r="199" spans="1:34" ht="18" hidden="1" customHeight="1" x14ac:dyDescent="0.2">
      <c r="A199" s="35"/>
      <c r="G199" s="67"/>
      <c r="H199" s="67"/>
      <c r="I199" s="67"/>
      <c r="W199" s="20"/>
    </row>
    <row r="200" spans="1:34" ht="18" hidden="1" customHeight="1" x14ac:dyDescent="0.2">
      <c r="A200" s="35"/>
      <c r="G200" s="67"/>
      <c r="H200" s="67"/>
      <c r="I200" s="67"/>
      <c r="W200" s="20"/>
    </row>
    <row r="201" spans="1:34" ht="18" hidden="1" customHeight="1" x14ac:dyDescent="0.2">
      <c r="A201" s="35"/>
      <c r="B201" s="9"/>
      <c r="C201" s="50"/>
      <c r="D201" s="11"/>
      <c r="G201" s="67"/>
      <c r="H201" s="67"/>
      <c r="I201" s="67"/>
      <c r="W201" s="20"/>
    </row>
    <row r="202" spans="1:34" ht="18" customHeight="1" x14ac:dyDescent="0.2">
      <c r="A202" s="35"/>
      <c r="B202" s="9"/>
      <c r="C202" s="50"/>
      <c r="D202" s="11"/>
      <c r="G202" s="67"/>
      <c r="H202" s="67"/>
      <c r="I202" s="67"/>
      <c r="W202" s="20"/>
    </row>
    <row r="203" spans="1:34" ht="26.25" customHeight="1" x14ac:dyDescent="0.2">
      <c r="A203" s="32"/>
      <c r="B203" s="583" t="s">
        <v>492</v>
      </c>
      <c r="C203" s="583"/>
      <c r="D203" s="583"/>
      <c r="I203" s="65"/>
      <c r="W203" s="20"/>
    </row>
    <row r="204" spans="1:34" ht="18" customHeight="1" x14ac:dyDescent="0.2">
      <c r="A204" s="32"/>
      <c r="B204" s="33"/>
      <c r="C204" s="49"/>
      <c r="D204" s="47"/>
      <c r="I204" s="65"/>
      <c r="R204" s="358"/>
    </row>
    <row r="205" spans="1:34" ht="15" customHeight="1" x14ac:dyDescent="0.2">
      <c r="A205" s="35"/>
      <c r="B205" s="47"/>
      <c r="C205" s="614" t="s">
        <v>229</v>
      </c>
      <c r="D205" s="615"/>
      <c r="E205" s="614" t="s">
        <v>229</v>
      </c>
      <c r="F205" s="615"/>
      <c r="H205" s="614" t="s">
        <v>226</v>
      </c>
      <c r="I205" s="615"/>
      <c r="J205" s="614" t="s">
        <v>226</v>
      </c>
      <c r="K205" s="615"/>
      <c r="R205" s="359"/>
    </row>
    <row r="206" spans="1:34" ht="15" customHeight="1" x14ac:dyDescent="0.2">
      <c r="A206" s="35"/>
      <c r="B206" s="167"/>
      <c r="C206" s="616" t="s">
        <v>455</v>
      </c>
      <c r="D206" s="617"/>
      <c r="E206" s="616" t="s">
        <v>491</v>
      </c>
      <c r="F206" s="617"/>
      <c r="H206" s="616" t="s">
        <v>455</v>
      </c>
      <c r="I206" s="617"/>
      <c r="J206" s="616" t="s">
        <v>491</v>
      </c>
      <c r="K206" s="617"/>
      <c r="R206" s="302"/>
      <c r="S206" s="604" t="s">
        <v>229</v>
      </c>
      <c r="T206" s="604"/>
      <c r="U206" s="604"/>
      <c r="W206" s="602" t="s">
        <v>226</v>
      </c>
      <c r="X206" s="602"/>
      <c r="Y206" s="602"/>
      <c r="AA206" s="302"/>
      <c r="AB206" s="601" t="s">
        <v>229</v>
      </c>
      <c r="AC206" s="601"/>
      <c r="AD206" s="601"/>
      <c r="AF206" s="601" t="s">
        <v>226</v>
      </c>
      <c r="AG206" s="601"/>
      <c r="AH206" s="601"/>
    </row>
    <row r="207" spans="1:34" ht="15" customHeight="1" x14ac:dyDescent="0.2">
      <c r="A207" s="35"/>
      <c r="B207" s="168" t="s">
        <v>225</v>
      </c>
      <c r="C207" s="81" t="s">
        <v>61</v>
      </c>
      <c r="D207" s="44" t="s">
        <v>227</v>
      </c>
      <c r="E207" s="44" t="s">
        <v>61</v>
      </c>
      <c r="F207" s="44" t="s">
        <v>227</v>
      </c>
      <c r="H207" s="44" t="s">
        <v>61</v>
      </c>
      <c r="I207" s="44" t="s">
        <v>227</v>
      </c>
      <c r="J207" s="44" t="s">
        <v>61</v>
      </c>
      <c r="K207" s="44" t="s">
        <v>227</v>
      </c>
      <c r="R207" s="360" t="s">
        <v>377</v>
      </c>
      <c r="S207" s="506" t="s">
        <v>61</v>
      </c>
      <c r="T207" s="361" t="s">
        <v>45</v>
      </c>
      <c r="U207" s="361" t="s">
        <v>227</v>
      </c>
      <c r="W207" s="293" t="s">
        <v>61</v>
      </c>
      <c r="X207" s="293" t="s">
        <v>45</v>
      </c>
      <c r="Y207" s="293" t="s">
        <v>227</v>
      </c>
      <c r="AA207" s="360" t="s">
        <v>378</v>
      </c>
      <c r="AB207" s="506" t="s">
        <v>61</v>
      </c>
      <c r="AC207" s="361" t="s">
        <v>45</v>
      </c>
      <c r="AD207" s="361" t="s">
        <v>227</v>
      </c>
      <c r="AF207" s="506" t="s">
        <v>61</v>
      </c>
      <c r="AG207" s="361" t="s">
        <v>45</v>
      </c>
      <c r="AH207" s="361" t="s">
        <v>227</v>
      </c>
    </row>
    <row r="208" spans="1:34" ht="15" customHeight="1" x14ac:dyDescent="0.2">
      <c r="A208" s="35"/>
      <c r="B208" s="169" t="s">
        <v>210</v>
      </c>
      <c r="C208" s="119">
        <v>6958</v>
      </c>
      <c r="D208" s="277">
        <v>7.2522480597872958</v>
      </c>
      <c r="E208" s="119">
        <v>6428</v>
      </c>
      <c r="F208" s="277">
        <v>6.7379002800248911</v>
      </c>
      <c r="H208" s="119">
        <v>6817</v>
      </c>
      <c r="I208" s="277">
        <v>7.1663193486871055</v>
      </c>
      <c r="J208" s="119">
        <v>5775</v>
      </c>
      <c r="K208" s="277">
        <v>6.55</v>
      </c>
      <c r="M208" s="27">
        <f>I208-K208</f>
        <v>0.61631934868710569</v>
      </c>
      <c r="N208" s="113">
        <f>M208/I208</f>
        <v>8.6002216577191398E-2</v>
      </c>
      <c r="R208" s="507" t="s">
        <v>210</v>
      </c>
      <c r="S208" s="363">
        <v>3856</v>
      </c>
      <c r="T208" s="342">
        <v>27888.551999999992</v>
      </c>
      <c r="U208" s="342">
        <f>+T208/S208</f>
        <v>7.2325082987551852</v>
      </c>
      <c r="W208" s="121">
        <v>2802</v>
      </c>
      <c r="X208" s="68">
        <v>19864.907999999999</v>
      </c>
      <c r="Y208" s="68">
        <f>+X208/W208</f>
        <v>7.0895460385438973</v>
      </c>
      <c r="AA208" s="507" t="s">
        <v>210</v>
      </c>
      <c r="AB208" s="363">
        <v>3200</v>
      </c>
      <c r="AC208" s="342">
        <v>21514.3410817</v>
      </c>
      <c r="AD208" s="342">
        <f>+AC208/AB208</f>
        <v>6.7232315880312505</v>
      </c>
      <c r="AF208" s="363">
        <v>2970</v>
      </c>
      <c r="AG208" s="342">
        <v>19460.86</v>
      </c>
      <c r="AH208" s="342">
        <f>+AG208/AF208</f>
        <v>6.5524781144781148</v>
      </c>
    </row>
    <row r="209" spans="1:34" ht="15" customHeight="1" x14ac:dyDescent="0.2">
      <c r="A209" s="35"/>
      <c r="B209" s="169" t="s">
        <v>228</v>
      </c>
      <c r="C209" s="119">
        <v>1892</v>
      </c>
      <c r="D209" s="277">
        <v>18.061257853921774</v>
      </c>
      <c r="E209" s="119">
        <v>1394</v>
      </c>
      <c r="F209" s="277">
        <v>19.767012696427546</v>
      </c>
      <c r="H209" s="119">
        <v>1859</v>
      </c>
      <c r="I209" s="277">
        <v>17.914061917600861</v>
      </c>
      <c r="J209" s="119">
        <v>1403</v>
      </c>
      <c r="K209" s="277">
        <v>19</v>
      </c>
      <c r="M209" s="27">
        <f>K209-I209</f>
        <v>1.0859380823991387</v>
      </c>
      <c r="N209" s="113">
        <f>M209/K209</f>
        <v>5.7154635915744142E-2</v>
      </c>
      <c r="R209" s="362" t="s">
        <v>228</v>
      </c>
      <c r="S209" s="363">
        <v>940</v>
      </c>
      <c r="T209" s="342">
        <v>16912.767151059998</v>
      </c>
      <c r="U209" s="342">
        <f>+T209/S209</f>
        <v>17.992305479851062</v>
      </c>
      <c r="W209" s="121">
        <v>938</v>
      </c>
      <c r="X209" s="68">
        <v>16416.864981040002</v>
      </c>
      <c r="Y209" s="68">
        <f>+X209/W209</f>
        <v>17.501988252707893</v>
      </c>
      <c r="AA209" s="362" t="s">
        <v>228</v>
      </c>
      <c r="AB209" s="363">
        <v>613</v>
      </c>
      <c r="AC209" s="342">
        <v>11387.261850180001</v>
      </c>
      <c r="AD209" s="342">
        <f>+AC209/AB209</f>
        <v>18.576283605513868</v>
      </c>
      <c r="AF209" s="363">
        <v>698</v>
      </c>
      <c r="AG209" s="342">
        <v>14183.69741406</v>
      </c>
      <c r="AH209" s="342">
        <f>+AG209/AF209</f>
        <v>20.320483401232092</v>
      </c>
    </row>
    <row r="210" spans="1:34" ht="15" customHeight="1" x14ac:dyDescent="0.2">
      <c r="A210" s="35"/>
      <c r="B210" s="61" t="s">
        <v>7</v>
      </c>
      <c r="C210" s="237">
        <f>SUM(C208:C209)</f>
        <v>8850</v>
      </c>
      <c r="D210" s="11"/>
      <c r="E210" s="237">
        <f>SUM(E208:E209)</f>
        <v>7822</v>
      </c>
      <c r="F210" s="11"/>
      <c r="H210" s="237">
        <f>SUM(H208:H209)</f>
        <v>8676</v>
      </c>
      <c r="I210" s="11"/>
      <c r="J210" s="237">
        <f>SUM(J208:J209)</f>
        <v>7178</v>
      </c>
      <c r="K210" s="11" t="s">
        <v>376</v>
      </c>
      <c r="R210" s="364" t="s">
        <v>7</v>
      </c>
      <c r="S210" s="365">
        <f>SUM(S208:S209)</f>
        <v>4796</v>
      </c>
      <c r="T210" s="366"/>
      <c r="W210" s="122">
        <f>SUM(W208:W209)</f>
        <v>3740</v>
      </c>
      <c r="X210" s="11"/>
      <c r="AA210" s="364" t="s">
        <v>7</v>
      </c>
      <c r="AB210" s="365">
        <f>SUM(AB208:AB209)</f>
        <v>3813</v>
      </c>
      <c r="AC210" s="366"/>
      <c r="AD210" s="297"/>
      <c r="AF210" s="365">
        <f>SUM(AF208:AF209)</f>
        <v>3668</v>
      </c>
      <c r="AG210" s="366"/>
      <c r="AH210" s="297"/>
    </row>
    <row r="211" spans="1:34" x14ac:dyDescent="0.2">
      <c r="A211" s="35"/>
      <c r="B211" s="15"/>
      <c r="C211" s="266"/>
      <c r="D211" s="11"/>
      <c r="E211" s="266"/>
      <c r="F211" s="268"/>
      <c r="H211" s="266"/>
      <c r="I211" s="11"/>
      <c r="J211" s="266"/>
      <c r="K211" s="268"/>
      <c r="W211" s="20"/>
      <c r="X211" s="123"/>
    </row>
    <row r="212" spans="1:34" ht="18" customHeight="1" x14ac:dyDescent="0.2">
      <c r="A212" s="35"/>
      <c r="B212" s="9"/>
      <c r="C212" s="50"/>
      <c r="D212" s="283"/>
      <c r="I212" s="115"/>
      <c r="W212" s="20"/>
      <c r="X212" s="123"/>
    </row>
    <row r="213" spans="1:34" ht="27.75" customHeight="1" x14ac:dyDescent="0.2">
      <c r="A213" s="32"/>
      <c r="B213" s="583" t="s">
        <v>245</v>
      </c>
      <c r="C213" s="583"/>
      <c r="D213" s="583"/>
      <c r="G213" s="13"/>
      <c r="H213" s="13"/>
      <c r="I213" s="13"/>
      <c r="P213" s="37"/>
      <c r="S213" s="367"/>
      <c r="T213" s="368"/>
      <c r="U213" s="341"/>
      <c r="V213" s="22"/>
      <c r="W213" s="25"/>
      <c r="X213" s="22"/>
      <c r="Y213" s="127"/>
      <c r="Z213" s="127"/>
    </row>
    <row r="214" spans="1:34" ht="15" customHeight="1" x14ac:dyDescent="0.2">
      <c r="A214" s="35"/>
      <c r="G214" s="13"/>
      <c r="H214" s="13"/>
      <c r="I214" s="13"/>
      <c r="O214" s="37"/>
      <c r="Q214" s="301"/>
      <c r="S214" s="367"/>
      <c r="T214" s="368"/>
      <c r="U214" s="341"/>
      <c r="V214" s="22"/>
      <c r="W214" s="25"/>
      <c r="X214" s="22"/>
      <c r="Y214" s="127"/>
      <c r="Z214" s="127"/>
    </row>
    <row r="215" spans="1:34" ht="15" customHeight="1" x14ac:dyDescent="0.2">
      <c r="A215" s="35"/>
      <c r="B215" s="280" t="s">
        <v>29</v>
      </c>
      <c r="C215" s="293" t="s">
        <v>4</v>
      </c>
      <c r="D215" s="523" t="s">
        <v>176</v>
      </c>
      <c r="G215" s="13"/>
      <c r="H215" s="13"/>
      <c r="I215" s="13"/>
      <c r="S215" s="367"/>
      <c r="V215" s="22"/>
      <c r="W215" s="20"/>
      <c r="X215" s="123"/>
    </row>
    <row r="216" spans="1:34" ht="15" hidden="1" customHeight="1" x14ac:dyDescent="0.2">
      <c r="A216" s="35"/>
      <c r="D216" s="37"/>
      <c r="G216" s="13"/>
      <c r="H216" s="13"/>
      <c r="I216" s="13"/>
      <c r="Q216" s="301"/>
      <c r="R216" s="369"/>
      <c r="S216" s="367"/>
      <c r="W216" s="20"/>
      <c r="X216" s="123"/>
    </row>
    <row r="217" spans="1:34" ht="15" hidden="1" customHeight="1" x14ac:dyDescent="0.2">
      <c r="A217" s="35"/>
      <c r="B217" s="45">
        <v>37287</v>
      </c>
      <c r="C217" s="124">
        <v>563</v>
      </c>
      <c r="D217" s="125">
        <v>1100.239</v>
      </c>
      <c r="G217" s="13"/>
      <c r="H217" s="13"/>
      <c r="I217" s="13"/>
      <c r="R217" s="369"/>
      <c r="S217" s="370"/>
      <c r="T217" s="371"/>
      <c r="W217" s="20"/>
      <c r="X217" s="123"/>
    </row>
    <row r="218" spans="1:34" ht="15" hidden="1" customHeight="1" x14ac:dyDescent="0.2">
      <c r="A218" s="35"/>
      <c r="B218" s="45">
        <v>37315</v>
      </c>
      <c r="C218" s="124">
        <v>711</v>
      </c>
      <c r="D218" s="125">
        <v>1454.7809999999999</v>
      </c>
      <c r="G218" s="13"/>
      <c r="H218" s="13"/>
      <c r="I218" s="13"/>
      <c r="T218" s="318"/>
      <c r="W218" s="20"/>
      <c r="X218" s="123"/>
    </row>
    <row r="219" spans="1:34" ht="15" hidden="1" customHeight="1" x14ac:dyDescent="0.2">
      <c r="A219" s="35"/>
      <c r="B219" s="45">
        <v>37346</v>
      </c>
      <c r="C219" s="124">
        <v>1049</v>
      </c>
      <c r="D219" s="125">
        <v>1987.7660000000001</v>
      </c>
      <c r="G219" s="13"/>
      <c r="H219" s="13"/>
      <c r="I219" s="13"/>
      <c r="R219" s="301"/>
      <c r="T219" s="318"/>
      <c r="W219" s="20"/>
      <c r="X219" s="123"/>
    </row>
    <row r="220" spans="1:34" ht="15" hidden="1" customHeight="1" x14ac:dyDescent="0.2">
      <c r="A220" s="35"/>
      <c r="B220" s="45">
        <v>37376</v>
      </c>
      <c r="C220" s="124">
        <v>737</v>
      </c>
      <c r="D220" s="125">
        <v>1560.4860000000001</v>
      </c>
      <c r="G220" s="13"/>
      <c r="H220" s="13"/>
      <c r="I220" s="13"/>
      <c r="T220" s="318"/>
      <c r="W220" s="20"/>
      <c r="X220" s="123"/>
    </row>
    <row r="221" spans="1:34" ht="15" hidden="1" customHeight="1" x14ac:dyDescent="0.2">
      <c r="A221" s="35"/>
      <c r="B221" s="45">
        <v>37407</v>
      </c>
      <c r="C221" s="124">
        <v>266</v>
      </c>
      <c r="D221" s="125">
        <v>504.65899999999999</v>
      </c>
      <c r="G221" s="13"/>
      <c r="H221" s="13"/>
      <c r="I221" s="13"/>
      <c r="T221" s="318"/>
      <c r="W221" s="20"/>
      <c r="X221" s="123"/>
    </row>
    <row r="222" spans="1:34" ht="15" hidden="1" customHeight="1" x14ac:dyDescent="0.2">
      <c r="A222" s="35"/>
      <c r="B222" s="45">
        <v>37435</v>
      </c>
      <c r="C222" s="124">
        <v>534</v>
      </c>
      <c r="D222" s="125">
        <v>1069.5060000000001</v>
      </c>
      <c r="G222" s="13"/>
      <c r="H222" s="13"/>
      <c r="I222" s="13"/>
      <c r="T222" s="318"/>
      <c r="W222" s="20"/>
      <c r="X222" s="123"/>
    </row>
    <row r="223" spans="1:34" ht="15" hidden="1" customHeight="1" x14ac:dyDescent="0.2">
      <c r="A223" s="35"/>
      <c r="B223" s="45">
        <v>37468</v>
      </c>
      <c r="C223" s="124">
        <v>627</v>
      </c>
      <c r="D223" s="125">
        <v>1340.3</v>
      </c>
      <c r="G223" s="13"/>
      <c r="H223" s="13"/>
      <c r="I223" s="13"/>
      <c r="T223" s="318"/>
      <c r="W223" s="20"/>
      <c r="X223" s="123"/>
    </row>
    <row r="224" spans="1:34" ht="15" hidden="1" customHeight="1" x14ac:dyDescent="0.2">
      <c r="A224" s="35"/>
      <c r="B224" s="45">
        <v>37497</v>
      </c>
      <c r="C224" s="124">
        <v>1146</v>
      </c>
      <c r="D224" s="125">
        <v>2606.92</v>
      </c>
      <c r="G224" s="13"/>
      <c r="H224" s="13"/>
      <c r="I224" s="13"/>
      <c r="T224" s="318"/>
      <c r="W224" s="20"/>
      <c r="X224" s="123"/>
    </row>
    <row r="225" spans="1:24" ht="15" hidden="1" customHeight="1" x14ac:dyDescent="0.2">
      <c r="A225" s="35"/>
      <c r="B225" s="45">
        <v>37524</v>
      </c>
      <c r="C225" s="124">
        <v>636</v>
      </c>
      <c r="D225" s="125">
        <v>1425.8230000000001</v>
      </c>
      <c r="G225" s="13"/>
      <c r="H225" s="13"/>
      <c r="I225" s="13"/>
      <c r="T225" s="318"/>
      <c r="W225" s="20"/>
      <c r="X225" s="123"/>
    </row>
    <row r="226" spans="1:24" ht="15" hidden="1" customHeight="1" x14ac:dyDescent="0.2">
      <c r="A226" s="35"/>
      <c r="B226" s="45">
        <v>37559</v>
      </c>
      <c r="C226" s="124">
        <v>1315</v>
      </c>
      <c r="D226" s="125">
        <v>3009.9210010000002</v>
      </c>
      <c r="G226" s="13"/>
      <c r="H226" s="13"/>
      <c r="I226" s="13"/>
      <c r="T226" s="318"/>
      <c r="W226" s="20"/>
      <c r="X226" s="123"/>
    </row>
    <row r="227" spans="1:24" ht="15" hidden="1" customHeight="1" x14ac:dyDescent="0.2">
      <c r="A227" s="35"/>
      <c r="B227" s="45">
        <v>37588</v>
      </c>
      <c r="C227" s="124">
        <v>653</v>
      </c>
      <c r="D227" s="125">
        <v>1709.708163</v>
      </c>
      <c r="G227" s="13"/>
      <c r="H227" s="13"/>
      <c r="I227" s="13"/>
      <c r="T227" s="318"/>
      <c r="W227" s="20"/>
      <c r="X227" s="123"/>
    </row>
    <row r="228" spans="1:24" ht="15" hidden="1" customHeight="1" x14ac:dyDescent="0.2">
      <c r="A228" s="35"/>
      <c r="B228" s="45">
        <v>37609</v>
      </c>
      <c r="C228" s="124">
        <v>543</v>
      </c>
      <c r="D228" s="125">
        <v>1335.8</v>
      </c>
      <c r="G228" s="13"/>
      <c r="H228" s="13"/>
      <c r="I228" s="13"/>
      <c r="T228" s="318"/>
      <c r="W228" s="20"/>
      <c r="X228" s="123"/>
    </row>
    <row r="229" spans="1:24" ht="15" hidden="1" customHeight="1" x14ac:dyDescent="0.2">
      <c r="A229" s="35"/>
      <c r="B229" s="45">
        <v>37650</v>
      </c>
      <c r="C229" s="124">
        <v>257</v>
      </c>
      <c r="D229" s="125">
        <v>505.48898600000001</v>
      </c>
      <c r="G229" s="13"/>
      <c r="H229" s="13"/>
      <c r="I229" s="13"/>
      <c r="T229" s="318"/>
      <c r="W229" s="20"/>
      <c r="X229" s="123"/>
    </row>
    <row r="230" spans="1:24" ht="15" hidden="1" customHeight="1" x14ac:dyDescent="0.2">
      <c r="A230" s="35"/>
      <c r="B230" s="45">
        <v>37679</v>
      </c>
      <c r="C230" s="124">
        <v>427</v>
      </c>
      <c r="D230" s="125">
        <v>996.76905999999997</v>
      </c>
      <c r="G230" s="13"/>
      <c r="H230" s="13"/>
      <c r="I230" s="13"/>
      <c r="T230" s="318"/>
      <c r="W230" s="20"/>
      <c r="X230" s="123"/>
    </row>
    <row r="231" spans="1:24" ht="15" hidden="1" customHeight="1" x14ac:dyDescent="0.2">
      <c r="A231" s="35"/>
      <c r="B231" s="45">
        <v>37711</v>
      </c>
      <c r="C231" s="124">
        <v>389</v>
      </c>
      <c r="D231" s="125">
        <v>945.41847700000005</v>
      </c>
      <c r="G231" s="13"/>
      <c r="H231" s="13"/>
      <c r="I231" s="13"/>
      <c r="T231" s="318"/>
      <c r="W231" s="20"/>
      <c r="X231" s="123"/>
    </row>
    <row r="232" spans="1:24" ht="15" hidden="1" customHeight="1" x14ac:dyDescent="0.2">
      <c r="A232" s="35"/>
      <c r="B232" s="45">
        <v>37725</v>
      </c>
      <c r="C232" s="124">
        <v>351</v>
      </c>
      <c r="D232" s="125">
        <v>876.15627700000005</v>
      </c>
      <c r="G232" s="13"/>
      <c r="H232" s="13"/>
      <c r="I232" s="13"/>
      <c r="T232" s="318"/>
      <c r="W232" s="20"/>
      <c r="X232" s="123"/>
    </row>
    <row r="233" spans="1:24" ht="15" hidden="1" customHeight="1" x14ac:dyDescent="0.2">
      <c r="A233" s="35"/>
      <c r="B233" s="45">
        <v>37755</v>
      </c>
      <c r="C233" s="124">
        <v>660</v>
      </c>
      <c r="D233" s="125">
        <v>1652.599651</v>
      </c>
      <c r="G233" s="13"/>
      <c r="H233" s="13"/>
      <c r="I233" s="13"/>
      <c r="T233" s="318"/>
      <c r="W233" s="20"/>
      <c r="X233" s="123"/>
    </row>
    <row r="234" spans="1:24" ht="15" hidden="1" customHeight="1" x14ac:dyDescent="0.2">
      <c r="A234" s="35"/>
      <c r="B234" s="45">
        <v>37786</v>
      </c>
      <c r="C234" s="124">
        <v>1152</v>
      </c>
      <c r="D234" s="125">
        <v>2949.3789419999998</v>
      </c>
      <c r="G234" s="13"/>
      <c r="H234" s="13"/>
      <c r="I234" s="13"/>
      <c r="T234" s="318"/>
      <c r="W234" s="20"/>
      <c r="X234" s="123"/>
    </row>
    <row r="235" spans="1:24" ht="15" hidden="1" customHeight="1" x14ac:dyDescent="0.2">
      <c r="A235" s="35"/>
      <c r="B235" s="45">
        <v>37816</v>
      </c>
      <c r="C235" s="124">
        <v>1002</v>
      </c>
      <c r="D235" s="125">
        <v>2406.4353301399997</v>
      </c>
      <c r="G235" s="13"/>
      <c r="H235" s="13"/>
      <c r="I235" s="13"/>
      <c r="T235" s="318"/>
      <c r="W235" s="20"/>
      <c r="X235" s="123"/>
    </row>
    <row r="236" spans="1:24" ht="15" hidden="1" customHeight="1" x14ac:dyDescent="0.2">
      <c r="A236" s="35"/>
      <c r="B236" s="45">
        <v>37847</v>
      </c>
      <c r="C236" s="124">
        <v>603</v>
      </c>
      <c r="D236" s="125">
        <v>1483.7914216700001</v>
      </c>
      <c r="G236" s="13"/>
      <c r="H236" s="13"/>
      <c r="I236" s="13"/>
      <c r="T236" s="318"/>
      <c r="W236" s="20"/>
      <c r="X236" s="123"/>
    </row>
    <row r="237" spans="1:24" ht="15" hidden="1" customHeight="1" x14ac:dyDescent="0.2">
      <c r="A237" s="35"/>
      <c r="B237" s="45">
        <v>37878</v>
      </c>
      <c r="C237" s="124">
        <v>776</v>
      </c>
      <c r="D237" s="125">
        <v>1807.952493</v>
      </c>
      <c r="G237" s="13"/>
      <c r="H237" s="13"/>
      <c r="I237" s="13"/>
      <c r="T237" s="318"/>
      <c r="W237" s="20"/>
      <c r="X237" s="123"/>
    </row>
    <row r="238" spans="1:24" ht="15" hidden="1" customHeight="1" x14ac:dyDescent="0.2">
      <c r="A238" s="35"/>
      <c r="B238" s="45">
        <v>37908</v>
      </c>
      <c r="C238" s="124">
        <v>1032</v>
      </c>
      <c r="D238" s="125">
        <v>2427.9943076700001</v>
      </c>
      <c r="G238" s="13"/>
      <c r="H238" s="13"/>
      <c r="I238" s="13"/>
      <c r="T238" s="318"/>
      <c r="W238" s="20"/>
      <c r="X238" s="123"/>
    </row>
    <row r="239" spans="1:24" ht="15" hidden="1" customHeight="1" x14ac:dyDescent="0.2">
      <c r="A239" s="35"/>
      <c r="B239" s="45">
        <v>37939</v>
      </c>
      <c r="C239" s="124">
        <v>827</v>
      </c>
      <c r="D239" s="125">
        <v>1847.0336850000001</v>
      </c>
      <c r="G239" s="13"/>
      <c r="H239" s="13"/>
      <c r="I239" s="13"/>
      <c r="T239" s="318"/>
      <c r="W239" s="20"/>
      <c r="X239" s="123"/>
    </row>
    <row r="240" spans="1:24" ht="15" hidden="1" customHeight="1" x14ac:dyDescent="0.2">
      <c r="A240" s="35"/>
      <c r="B240" s="45">
        <v>37969</v>
      </c>
      <c r="C240" s="124">
        <v>973</v>
      </c>
      <c r="D240" s="125">
        <v>2316.5071899999998</v>
      </c>
      <c r="G240" s="13"/>
      <c r="H240" s="13"/>
      <c r="I240" s="13"/>
      <c r="T240" s="318"/>
      <c r="W240" s="20"/>
      <c r="X240" s="123"/>
    </row>
    <row r="241" spans="1:24" ht="15" hidden="1" customHeight="1" x14ac:dyDescent="0.2">
      <c r="A241" s="35"/>
      <c r="B241" s="45">
        <v>38000</v>
      </c>
      <c r="C241" s="124">
        <v>522</v>
      </c>
      <c r="D241" s="125">
        <f>1198.305913+8.6+1.2-1.2</f>
        <v>1206.9059129999998</v>
      </c>
      <c r="G241" s="13"/>
      <c r="H241" s="13"/>
      <c r="I241" s="13"/>
      <c r="T241" s="318"/>
      <c r="W241" s="20"/>
      <c r="X241" s="123"/>
    </row>
    <row r="242" spans="1:24" ht="15" hidden="1" customHeight="1" x14ac:dyDescent="0.2">
      <c r="A242" s="35"/>
      <c r="B242" s="45">
        <v>38031</v>
      </c>
      <c r="C242" s="124">
        <v>637</v>
      </c>
      <c r="D242" s="125">
        <f>1617.190103+5.2+1.6-1.6</f>
        <v>1622.390103</v>
      </c>
      <c r="G242" s="13"/>
      <c r="H242" s="13"/>
      <c r="I242" s="13"/>
      <c r="T242" s="318"/>
      <c r="W242" s="20"/>
      <c r="X242" s="123"/>
    </row>
    <row r="243" spans="1:24" ht="15" hidden="1" customHeight="1" x14ac:dyDescent="0.2">
      <c r="A243" s="35"/>
      <c r="B243" s="45">
        <v>38060</v>
      </c>
      <c r="C243" s="124">
        <v>1449</v>
      </c>
      <c r="D243" s="125">
        <f>3320.647077+1.4+0.2+0.6+2.925</f>
        <v>3325.7720770000001</v>
      </c>
      <c r="G243" s="13"/>
      <c r="H243" s="13"/>
      <c r="I243" s="13"/>
      <c r="T243" s="318"/>
      <c r="W243" s="20"/>
      <c r="X243" s="123"/>
    </row>
    <row r="244" spans="1:24" ht="15" hidden="1" customHeight="1" x14ac:dyDescent="0.2">
      <c r="A244" s="35"/>
      <c r="B244" s="45">
        <v>38091</v>
      </c>
      <c r="C244" s="124">
        <v>835</v>
      </c>
      <c r="D244" s="125">
        <f>2150.871212+0.648+0.8-0.648</f>
        <v>2151.6712120000002</v>
      </c>
      <c r="G244" s="13"/>
      <c r="H244" s="13"/>
      <c r="I244" s="13"/>
      <c r="T244" s="318"/>
      <c r="W244" s="20"/>
      <c r="X244" s="123"/>
    </row>
    <row r="245" spans="1:24" ht="15" hidden="1" customHeight="1" x14ac:dyDescent="0.2">
      <c r="A245" s="35"/>
      <c r="B245" s="45">
        <v>38121</v>
      </c>
      <c r="C245" s="124">
        <v>1060</v>
      </c>
      <c r="D245" s="125">
        <f>2832.490548+0.2</f>
        <v>2832.690548</v>
      </c>
      <c r="G245" s="13"/>
      <c r="H245" s="13"/>
      <c r="I245" s="13"/>
      <c r="T245" s="318"/>
      <c r="W245" s="20"/>
      <c r="X245" s="123"/>
    </row>
    <row r="246" spans="1:24" ht="15" hidden="1" customHeight="1" x14ac:dyDescent="0.2">
      <c r="A246" s="35"/>
      <c r="B246" s="45">
        <v>38152</v>
      </c>
      <c r="C246" s="124">
        <v>1004</v>
      </c>
      <c r="D246" s="125">
        <f>2730.597565+0.2-0.2</f>
        <v>2730.597565</v>
      </c>
      <c r="G246" s="13"/>
      <c r="H246" s="13"/>
      <c r="I246" s="13"/>
      <c r="T246" s="318"/>
      <c r="W246" s="20"/>
      <c r="X246" s="123"/>
    </row>
    <row r="247" spans="1:24" ht="15" hidden="1" customHeight="1" x14ac:dyDescent="0.2">
      <c r="A247" s="35"/>
      <c r="B247" s="45">
        <v>38182</v>
      </c>
      <c r="C247" s="124">
        <v>943</v>
      </c>
      <c r="D247" s="125">
        <v>2473.56331</v>
      </c>
      <c r="G247" s="13"/>
      <c r="H247" s="13"/>
      <c r="I247" s="13"/>
      <c r="T247" s="318"/>
      <c r="W247" s="20"/>
      <c r="X247" s="123"/>
    </row>
    <row r="248" spans="1:24" ht="15" hidden="1" customHeight="1" x14ac:dyDescent="0.2">
      <c r="A248" s="35"/>
      <c r="B248" s="45">
        <v>38213</v>
      </c>
      <c r="C248" s="124">
        <v>1016</v>
      </c>
      <c r="D248" s="125">
        <v>2597.6741665</v>
      </c>
      <c r="G248" s="13"/>
      <c r="H248" s="13"/>
      <c r="I248" s="13"/>
      <c r="T248" s="318"/>
      <c r="W248" s="20"/>
      <c r="X248" s="123"/>
    </row>
    <row r="249" spans="1:24" ht="15" hidden="1" customHeight="1" x14ac:dyDescent="0.2">
      <c r="A249" s="35"/>
      <c r="B249" s="45">
        <v>38244</v>
      </c>
      <c r="C249" s="124">
        <v>844</v>
      </c>
      <c r="D249" s="125">
        <v>2219.8913040000002</v>
      </c>
      <c r="G249" s="13"/>
      <c r="H249" s="13"/>
      <c r="I249" s="13"/>
      <c r="T249" s="318"/>
      <c r="W249" s="20"/>
      <c r="X249" s="123"/>
    </row>
    <row r="250" spans="1:24" ht="15" hidden="1" customHeight="1" x14ac:dyDescent="0.2">
      <c r="A250" s="35"/>
      <c r="B250" s="45">
        <v>38274</v>
      </c>
      <c r="C250" s="124">
        <v>1166</v>
      </c>
      <c r="D250" s="125">
        <v>3092.5171210499998</v>
      </c>
      <c r="G250" s="13"/>
      <c r="H250" s="13"/>
      <c r="I250" s="13"/>
      <c r="T250" s="318"/>
      <c r="W250" s="20"/>
      <c r="X250" s="123"/>
    </row>
    <row r="251" spans="1:24" ht="15" hidden="1" customHeight="1" x14ac:dyDescent="0.2">
      <c r="A251" s="35"/>
      <c r="B251" s="45">
        <v>38305</v>
      </c>
      <c r="C251" s="124">
        <v>1076</v>
      </c>
      <c r="D251" s="125">
        <f>2842.17724185</f>
        <v>2842.17724185</v>
      </c>
      <c r="G251" s="13"/>
      <c r="H251" s="13"/>
      <c r="I251" s="13"/>
      <c r="T251" s="318"/>
      <c r="W251" s="20"/>
      <c r="X251" s="123"/>
    </row>
    <row r="252" spans="1:24" ht="15" hidden="1" customHeight="1" x14ac:dyDescent="0.2">
      <c r="A252" s="35"/>
      <c r="B252" s="45">
        <v>38335</v>
      </c>
      <c r="C252" s="124">
        <v>1016</v>
      </c>
      <c r="D252" s="125">
        <v>3019.0007609999998</v>
      </c>
      <c r="G252" s="13"/>
      <c r="H252" s="13"/>
      <c r="I252" s="13"/>
      <c r="T252" s="318"/>
      <c r="W252" s="20"/>
      <c r="X252" s="123"/>
    </row>
    <row r="253" spans="1:24" ht="15" hidden="1" customHeight="1" x14ac:dyDescent="0.2">
      <c r="A253" s="35"/>
      <c r="B253" s="45">
        <v>38366</v>
      </c>
      <c r="C253" s="126">
        <v>661</v>
      </c>
      <c r="D253" s="115">
        <v>1754.1250700000001</v>
      </c>
      <c r="G253" s="13"/>
      <c r="H253" s="13"/>
      <c r="I253" s="13"/>
      <c r="T253" s="318"/>
      <c r="W253" s="20"/>
      <c r="X253" s="123"/>
    </row>
    <row r="254" spans="1:24" ht="15" hidden="1" customHeight="1" x14ac:dyDescent="0.2">
      <c r="A254" s="35"/>
      <c r="B254" s="45">
        <v>38397</v>
      </c>
      <c r="C254" s="126">
        <v>858</v>
      </c>
      <c r="D254" s="115">
        <v>2329.245175</v>
      </c>
      <c r="G254" s="13"/>
      <c r="H254" s="13"/>
      <c r="I254" s="13"/>
      <c r="T254" s="318"/>
      <c r="W254" s="20"/>
      <c r="X254" s="123"/>
    </row>
    <row r="255" spans="1:24" ht="15" hidden="1" customHeight="1" x14ac:dyDescent="0.2">
      <c r="A255" s="35"/>
      <c r="B255" s="45">
        <v>38425</v>
      </c>
      <c r="C255" s="126">
        <v>1659</v>
      </c>
      <c r="D255" s="115">
        <v>4961.2478829499996</v>
      </c>
      <c r="G255" s="13"/>
      <c r="H255" s="13"/>
      <c r="I255" s="13"/>
      <c r="T255" s="318"/>
      <c r="W255" s="20"/>
      <c r="X255" s="123"/>
    </row>
    <row r="256" spans="1:24" ht="15" hidden="1" customHeight="1" x14ac:dyDescent="0.2">
      <c r="A256" s="35"/>
      <c r="B256" s="45">
        <v>38456</v>
      </c>
      <c r="C256" s="126">
        <v>907</v>
      </c>
      <c r="D256" s="115">
        <v>2502.2880117999998</v>
      </c>
      <c r="G256" s="13"/>
      <c r="H256" s="13"/>
      <c r="I256" s="13"/>
      <c r="T256" s="318"/>
      <c r="W256" s="20"/>
      <c r="X256" s="123"/>
    </row>
    <row r="257" spans="1:24" ht="15" hidden="1" customHeight="1" x14ac:dyDescent="0.2">
      <c r="A257" s="35"/>
      <c r="B257" s="45">
        <v>38486</v>
      </c>
      <c r="C257" s="126">
        <v>1048</v>
      </c>
      <c r="D257" s="115">
        <v>2982.4700228500001</v>
      </c>
      <c r="G257" s="13"/>
      <c r="H257" s="13"/>
      <c r="I257" s="13"/>
      <c r="T257" s="318"/>
      <c r="W257" s="20"/>
      <c r="X257" s="123"/>
    </row>
    <row r="258" spans="1:24" ht="15" hidden="1" customHeight="1" x14ac:dyDescent="0.2">
      <c r="A258" s="35"/>
      <c r="B258" s="45">
        <v>38517</v>
      </c>
      <c r="C258" s="126">
        <v>800</v>
      </c>
      <c r="D258" s="115">
        <v>2392.8542082099998</v>
      </c>
      <c r="G258" s="13"/>
      <c r="H258" s="13"/>
      <c r="I258" s="13"/>
      <c r="T258" s="318"/>
      <c r="W258" s="20"/>
      <c r="X258" s="123"/>
    </row>
    <row r="259" spans="1:24" ht="15" hidden="1" customHeight="1" x14ac:dyDescent="0.2">
      <c r="A259" s="35"/>
      <c r="B259" s="45">
        <v>38547</v>
      </c>
      <c r="C259" s="126">
        <v>703</v>
      </c>
      <c r="D259" s="115">
        <v>2055.6690454200002</v>
      </c>
      <c r="G259" s="13"/>
      <c r="H259" s="13"/>
      <c r="I259" s="13"/>
      <c r="T259" s="318"/>
      <c r="W259" s="20"/>
      <c r="X259" s="123"/>
    </row>
    <row r="260" spans="1:24" ht="15" hidden="1" customHeight="1" x14ac:dyDescent="0.2">
      <c r="A260" s="35"/>
      <c r="B260" s="45">
        <v>38578</v>
      </c>
      <c r="C260" s="126">
        <v>739</v>
      </c>
      <c r="D260" s="115">
        <v>2296.7471074700002</v>
      </c>
      <c r="G260" s="13"/>
      <c r="H260" s="13"/>
      <c r="I260" s="13"/>
      <c r="T260" s="318"/>
      <c r="W260" s="20"/>
      <c r="X260" s="123"/>
    </row>
    <row r="261" spans="1:24" ht="15" hidden="1" customHeight="1" x14ac:dyDescent="0.2">
      <c r="A261" s="35"/>
      <c r="B261" s="45">
        <v>38609</v>
      </c>
      <c r="C261" s="126">
        <v>686</v>
      </c>
      <c r="D261" s="115">
        <v>2137.1696295199999</v>
      </c>
      <c r="G261" s="13"/>
      <c r="H261" s="13"/>
      <c r="I261" s="13"/>
      <c r="T261" s="318"/>
      <c r="W261" s="20"/>
      <c r="X261" s="123"/>
    </row>
    <row r="262" spans="1:24" ht="15" hidden="1" customHeight="1" x14ac:dyDescent="0.2">
      <c r="A262" s="35"/>
      <c r="B262" s="45">
        <v>38639</v>
      </c>
      <c r="C262" s="126">
        <v>393</v>
      </c>
      <c r="D262" s="115">
        <v>1353.526079</v>
      </c>
      <c r="G262" s="13"/>
      <c r="H262" s="13"/>
      <c r="I262" s="13"/>
      <c r="T262" s="318"/>
      <c r="W262" s="20"/>
      <c r="X262" s="123"/>
    </row>
    <row r="263" spans="1:24" ht="15" hidden="1" customHeight="1" x14ac:dyDescent="0.2">
      <c r="A263" s="35"/>
      <c r="B263" s="45">
        <v>38670</v>
      </c>
      <c r="C263" s="126">
        <v>619</v>
      </c>
      <c r="D263" s="115">
        <v>1943.829737</v>
      </c>
      <c r="G263" s="13"/>
      <c r="H263" s="13"/>
      <c r="I263" s="13"/>
      <c r="T263" s="318"/>
      <c r="W263" s="20"/>
      <c r="X263" s="123"/>
    </row>
    <row r="264" spans="1:24" ht="15" hidden="1" customHeight="1" x14ac:dyDescent="0.2">
      <c r="A264" s="35"/>
      <c r="B264" s="45">
        <v>38700</v>
      </c>
      <c r="C264" s="126">
        <v>844</v>
      </c>
      <c r="D264" s="115">
        <v>2791.2414075699999</v>
      </c>
      <c r="G264" s="13"/>
      <c r="H264" s="13"/>
      <c r="I264" s="13"/>
      <c r="T264" s="318"/>
      <c r="W264" s="20"/>
      <c r="X264" s="123"/>
    </row>
    <row r="265" spans="1:24" ht="15" hidden="1" customHeight="1" x14ac:dyDescent="0.2">
      <c r="A265" s="35"/>
      <c r="B265" s="45">
        <v>38731</v>
      </c>
      <c r="C265" s="126">
        <v>275</v>
      </c>
      <c r="D265" s="27">
        <v>885.803898</v>
      </c>
      <c r="G265" s="13"/>
      <c r="H265" s="13"/>
      <c r="I265" s="13"/>
      <c r="T265" s="318"/>
      <c r="W265" s="20"/>
      <c r="X265" s="123"/>
    </row>
    <row r="266" spans="1:24" ht="15" hidden="1" customHeight="1" x14ac:dyDescent="0.2">
      <c r="A266" s="35"/>
      <c r="B266" s="45">
        <v>38762</v>
      </c>
      <c r="C266" s="126">
        <v>591</v>
      </c>
      <c r="D266" s="27">
        <v>2077.9596889999998</v>
      </c>
      <c r="G266" s="13"/>
      <c r="H266" s="13"/>
      <c r="I266" s="13"/>
      <c r="T266" s="318"/>
      <c r="W266" s="20"/>
      <c r="X266" s="123"/>
    </row>
    <row r="267" spans="1:24" ht="15" hidden="1" customHeight="1" x14ac:dyDescent="0.2">
      <c r="A267" s="35"/>
      <c r="B267" s="45">
        <v>38777</v>
      </c>
      <c r="C267" s="126">
        <v>764</v>
      </c>
      <c r="D267" s="27">
        <v>2723.2891180000001</v>
      </c>
      <c r="G267" s="13"/>
      <c r="H267" s="13"/>
      <c r="I267" s="13"/>
      <c r="T267" s="318"/>
      <c r="W267" s="20"/>
      <c r="X267" s="123"/>
    </row>
    <row r="268" spans="1:24" ht="15" hidden="1" customHeight="1" x14ac:dyDescent="0.2">
      <c r="A268" s="35"/>
      <c r="B268" s="45">
        <v>38808</v>
      </c>
      <c r="C268" s="126">
        <f>R276</f>
        <v>0</v>
      </c>
      <c r="D268" s="27">
        <v>1892.95439126</v>
      </c>
      <c r="G268" s="13"/>
      <c r="H268" s="13"/>
      <c r="I268" s="13"/>
      <c r="T268" s="318"/>
      <c r="W268" s="20"/>
      <c r="X268" s="123"/>
    </row>
    <row r="269" spans="1:24" ht="15" hidden="1" customHeight="1" x14ac:dyDescent="0.2">
      <c r="A269" s="35"/>
      <c r="B269" s="45">
        <v>38838</v>
      </c>
      <c r="C269" s="126" t="e">
        <f>#REF!</f>
        <v>#REF!</v>
      </c>
      <c r="D269" s="27">
        <v>2947.98004597</v>
      </c>
      <c r="G269" s="13"/>
      <c r="H269" s="13"/>
      <c r="I269" s="13"/>
      <c r="T269" s="318"/>
      <c r="W269" s="20"/>
      <c r="X269" s="123"/>
    </row>
    <row r="270" spans="1:24" ht="15" hidden="1" customHeight="1" x14ac:dyDescent="0.2">
      <c r="A270" s="35"/>
      <c r="B270" s="45">
        <v>38869</v>
      </c>
      <c r="C270" s="126" t="e">
        <f>#REF!</f>
        <v>#REF!</v>
      </c>
      <c r="D270" s="27">
        <v>2688.0438840000002</v>
      </c>
      <c r="G270" s="13"/>
      <c r="H270" s="13"/>
      <c r="I270" s="13"/>
      <c r="T270" s="318"/>
      <c r="W270" s="20"/>
      <c r="X270" s="123"/>
    </row>
    <row r="271" spans="1:24" ht="15" hidden="1" customHeight="1" x14ac:dyDescent="0.2">
      <c r="A271" s="35"/>
      <c r="B271" s="45">
        <v>38899</v>
      </c>
      <c r="C271" s="126" t="e">
        <f>#REF!</f>
        <v>#REF!</v>
      </c>
      <c r="D271" s="27">
        <v>2743.9040340000001</v>
      </c>
      <c r="G271" s="13"/>
      <c r="H271" s="13"/>
      <c r="I271" s="13"/>
      <c r="T271" s="318"/>
      <c r="W271" s="20"/>
      <c r="X271" s="123"/>
    </row>
    <row r="272" spans="1:24" ht="15" hidden="1" customHeight="1" x14ac:dyDescent="0.2">
      <c r="A272" s="35"/>
      <c r="B272" s="45">
        <v>38930</v>
      </c>
      <c r="C272" s="126">
        <f>R382</f>
        <v>0</v>
      </c>
      <c r="D272" s="27">
        <v>2412.8742966999998</v>
      </c>
      <c r="G272" s="13"/>
      <c r="H272" s="13"/>
      <c r="I272" s="13"/>
      <c r="T272" s="318"/>
      <c r="W272" s="20"/>
      <c r="X272" s="123"/>
    </row>
    <row r="273" spans="1:24" ht="15" hidden="1" customHeight="1" x14ac:dyDescent="0.2">
      <c r="A273" s="35"/>
      <c r="B273" s="45" t="s">
        <v>30</v>
      </c>
      <c r="C273" s="126" t="e">
        <f>#REF!</f>
        <v>#REF!</v>
      </c>
      <c r="D273" s="27">
        <v>2085.2845189999998</v>
      </c>
      <c r="G273" s="13"/>
      <c r="H273" s="13"/>
      <c r="I273" s="13"/>
      <c r="T273" s="318"/>
      <c r="W273" s="20"/>
      <c r="X273" s="123"/>
    </row>
    <row r="274" spans="1:24" ht="15" hidden="1" customHeight="1" x14ac:dyDescent="0.2">
      <c r="A274" s="35"/>
      <c r="B274" s="45">
        <v>38991</v>
      </c>
      <c r="C274" s="126" t="e">
        <f>#REF!</f>
        <v>#REF!</v>
      </c>
      <c r="D274" s="27">
        <v>2965.300937</v>
      </c>
      <c r="G274" s="13"/>
      <c r="H274" s="13"/>
      <c r="I274" s="13"/>
      <c r="T274" s="318"/>
      <c r="W274" s="20"/>
      <c r="X274" s="123"/>
    </row>
    <row r="275" spans="1:24" ht="15" hidden="1" customHeight="1" x14ac:dyDescent="0.2">
      <c r="A275" s="35"/>
      <c r="B275" s="45">
        <v>39022</v>
      </c>
      <c r="C275" s="126">
        <v>906</v>
      </c>
      <c r="D275" s="27">
        <v>3179.2128090000001</v>
      </c>
      <c r="G275" s="13"/>
      <c r="H275" s="13"/>
      <c r="I275" s="13"/>
      <c r="T275" s="318"/>
      <c r="W275" s="20"/>
      <c r="X275" s="123"/>
    </row>
    <row r="276" spans="1:24" ht="15" hidden="1" customHeight="1" x14ac:dyDescent="0.2">
      <c r="A276" s="35"/>
      <c r="B276" s="45">
        <v>39052</v>
      </c>
      <c r="C276" s="126">
        <v>900</v>
      </c>
      <c r="D276" s="27">
        <v>2981.3723156999999</v>
      </c>
      <c r="G276" s="13"/>
      <c r="H276" s="13"/>
      <c r="I276" s="13"/>
      <c r="T276" s="318"/>
      <c r="W276" s="20"/>
      <c r="X276" s="123"/>
    </row>
    <row r="277" spans="1:24" ht="15" hidden="1" customHeight="1" x14ac:dyDescent="0.2">
      <c r="A277" s="35"/>
      <c r="B277" s="45">
        <v>39083</v>
      </c>
      <c r="C277" s="82">
        <v>787</v>
      </c>
      <c r="D277" s="65">
        <v>2691.2880230000001</v>
      </c>
      <c r="G277" s="13"/>
      <c r="H277" s="13"/>
      <c r="I277" s="13"/>
      <c r="T277" s="318"/>
      <c r="W277" s="20"/>
      <c r="X277" s="123"/>
    </row>
    <row r="278" spans="1:24" ht="15" hidden="1" customHeight="1" x14ac:dyDescent="0.2">
      <c r="A278" s="35"/>
      <c r="B278" s="45">
        <v>39114</v>
      </c>
      <c r="C278" s="82">
        <v>879</v>
      </c>
      <c r="D278" s="65">
        <v>3228.8395350000001</v>
      </c>
      <c r="G278" s="13"/>
      <c r="H278" s="13"/>
      <c r="I278" s="13"/>
      <c r="T278" s="318"/>
      <c r="W278" s="20"/>
      <c r="X278" s="123"/>
    </row>
    <row r="279" spans="1:24" ht="15" hidden="1" customHeight="1" x14ac:dyDescent="0.2">
      <c r="A279" s="35"/>
      <c r="B279" s="45">
        <v>39142</v>
      </c>
      <c r="C279" s="82">
        <v>911</v>
      </c>
      <c r="D279" s="65">
        <v>3207.9845380000002</v>
      </c>
      <c r="G279" s="13"/>
      <c r="H279" s="13"/>
      <c r="I279" s="13"/>
      <c r="T279" s="318"/>
      <c r="W279" s="20"/>
      <c r="X279" s="123"/>
    </row>
    <row r="280" spans="1:24" ht="15" hidden="1" customHeight="1" x14ac:dyDescent="0.2">
      <c r="A280" s="35"/>
      <c r="B280" s="45">
        <v>39173</v>
      </c>
      <c r="C280" s="82">
        <v>733</v>
      </c>
      <c r="D280" s="65">
        <v>2643.429646</v>
      </c>
      <c r="G280" s="13"/>
      <c r="H280" s="13"/>
      <c r="I280" s="13"/>
      <c r="T280" s="318"/>
      <c r="W280" s="20"/>
      <c r="X280" s="123"/>
    </row>
    <row r="281" spans="1:24" ht="15" hidden="1" customHeight="1" x14ac:dyDescent="0.2">
      <c r="A281" s="35"/>
      <c r="B281" s="45">
        <v>39203</v>
      </c>
      <c r="C281" s="82">
        <v>1138</v>
      </c>
      <c r="D281" s="65">
        <v>4171.9808000000003</v>
      </c>
      <c r="G281" s="13"/>
      <c r="H281" s="13"/>
      <c r="I281" s="13"/>
      <c r="T281" s="318"/>
      <c r="W281" s="20"/>
      <c r="X281" s="123"/>
    </row>
    <row r="282" spans="1:24" ht="15" hidden="1" customHeight="1" x14ac:dyDescent="0.2">
      <c r="A282" s="35"/>
      <c r="B282" s="45">
        <v>39234</v>
      </c>
      <c r="C282" s="82">
        <v>1163</v>
      </c>
      <c r="D282" s="65">
        <v>4433.19758852</v>
      </c>
      <c r="G282" s="13"/>
      <c r="H282" s="13"/>
      <c r="I282" s="13"/>
      <c r="T282" s="318"/>
      <c r="W282" s="20"/>
      <c r="X282" s="123"/>
    </row>
    <row r="283" spans="1:24" ht="15" hidden="1" customHeight="1" x14ac:dyDescent="0.2">
      <c r="A283" s="35"/>
      <c r="B283" s="45">
        <v>39264</v>
      </c>
      <c r="C283" s="82">
        <v>1030</v>
      </c>
      <c r="D283" s="65">
        <v>3850.1892590000002</v>
      </c>
      <c r="G283" s="13"/>
      <c r="H283" s="13"/>
      <c r="I283" s="13"/>
      <c r="T283" s="318"/>
      <c r="W283" s="20"/>
      <c r="X283" s="123"/>
    </row>
    <row r="284" spans="1:24" ht="15" hidden="1" customHeight="1" x14ac:dyDescent="0.2">
      <c r="A284" s="35"/>
      <c r="B284" s="45">
        <v>39295</v>
      </c>
      <c r="C284" s="82">
        <v>1106</v>
      </c>
      <c r="D284" s="65">
        <v>4076.6330809999999</v>
      </c>
      <c r="G284" s="13"/>
      <c r="H284" s="13"/>
      <c r="I284" s="13"/>
      <c r="T284" s="318"/>
      <c r="W284" s="20"/>
      <c r="X284" s="123"/>
    </row>
    <row r="285" spans="1:24" ht="15" hidden="1" customHeight="1" x14ac:dyDescent="0.2">
      <c r="A285" s="35"/>
      <c r="B285" s="45">
        <v>39326</v>
      </c>
      <c r="C285" s="82">
        <v>997</v>
      </c>
      <c r="D285" s="65">
        <v>3787.7239973999999</v>
      </c>
      <c r="G285" s="13"/>
      <c r="H285" s="13"/>
      <c r="I285" s="13"/>
      <c r="T285" s="318"/>
      <c r="W285" s="20"/>
      <c r="X285" s="123"/>
    </row>
    <row r="286" spans="1:24" ht="15" hidden="1" customHeight="1" x14ac:dyDescent="0.2">
      <c r="A286" s="35"/>
      <c r="B286" s="45">
        <v>39356</v>
      </c>
      <c r="C286" s="82">
        <v>1002</v>
      </c>
      <c r="D286" s="65">
        <v>4052.9292909999999</v>
      </c>
      <c r="G286" s="13"/>
      <c r="H286" s="13"/>
      <c r="I286" s="13"/>
      <c r="T286" s="318"/>
      <c r="W286" s="20"/>
      <c r="X286" s="123"/>
    </row>
    <row r="287" spans="1:24" ht="15" hidden="1" customHeight="1" x14ac:dyDescent="0.2">
      <c r="A287" s="35"/>
      <c r="B287" s="45">
        <v>39387</v>
      </c>
      <c r="C287" s="82">
        <v>888</v>
      </c>
      <c r="D287" s="65">
        <v>3415.704945</v>
      </c>
      <c r="G287" s="13"/>
      <c r="H287" s="13"/>
      <c r="I287" s="13"/>
      <c r="T287" s="318"/>
      <c r="W287" s="20"/>
      <c r="X287" s="123"/>
    </row>
    <row r="288" spans="1:24" ht="15" hidden="1" customHeight="1" x14ac:dyDescent="0.2">
      <c r="A288" s="35"/>
      <c r="B288" s="45">
        <v>39417</v>
      </c>
      <c r="C288" s="82">
        <v>808</v>
      </c>
      <c r="D288" s="65">
        <v>3180.6541160000002</v>
      </c>
      <c r="G288" s="13"/>
      <c r="H288" s="13"/>
      <c r="I288" s="13"/>
      <c r="T288" s="318"/>
      <c r="W288" s="20"/>
      <c r="X288" s="123"/>
    </row>
    <row r="289" spans="1:24" ht="15" hidden="1" customHeight="1" x14ac:dyDescent="0.2">
      <c r="A289" s="35"/>
      <c r="B289" s="45">
        <v>39448</v>
      </c>
      <c r="C289" s="82">
        <v>916</v>
      </c>
      <c r="D289" s="65">
        <v>3586.28024959</v>
      </c>
      <c r="G289" s="13"/>
      <c r="H289" s="13"/>
      <c r="I289" s="13"/>
      <c r="T289" s="318"/>
      <c r="W289" s="20"/>
      <c r="X289" s="123"/>
    </row>
    <row r="290" spans="1:24" ht="15" hidden="1" customHeight="1" x14ac:dyDescent="0.2">
      <c r="A290" s="35"/>
      <c r="B290" s="45">
        <v>39479</v>
      </c>
      <c r="C290" s="82">
        <v>934</v>
      </c>
      <c r="D290" s="65">
        <v>3819.74873768</v>
      </c>
      <c r="G290" s="13"/>
      <c r="H290" s="13"/>
      <c r="I290" s="13"/>
      <c r="T290" s="318"/>
      <c r="W290" s="20"/>
      <c r="X290" s="123"/>
    </row>
    <row r="291" spans="1:24" ht="15" hidden="1" customHeight="1" x14ac:dyDescent="0.2">
      <c r="A291" s="35"/>
      <c r="B291" s="45">
        <v>39508</v>
      </c>
      <c r="C291" s="82">
        <v>926</v>
      </c>
      <c r="D291" s="65">
        <v>3800.5516950000001</v>
      </c>
      <c r="G291" s="13"/>
      <c r="H291" s="13"/>
      <c r="I291" s="13"/>
      <c r="T291" s="318"/>
      <c r="W291" s="20"/>
      <c r="X291" s="123"/>
    </row>
    <row r="292" spans="1:24" ht="15" hidden="1" customHeight="1" x14ac:dyDescent="0.2">
      <c r="A292" s="35"/>
      <c r="B292" s="45">
        <v>39539</v>
      </c>
      <c r="C292" s="82">
        <v>1163</v>
      </c>
      <c r="D292" s="65">
        <v>5026.491771</v>
      </c>
      <c r="G292" s="13"/>
      <c r="H292" s="13"/>
      <c r="I292" s="13"/>
      <c r="T292" s="318"/>
      <c r="W292" s="20"/>
      <c r="X292" s="123"/>
    </row>
    <row r="293" spans="1:24" ht="15" hidden="1" customHeight="1" x14ac:dyDescent="0.2">
      <c r="A293" s="35"/>
      <c r="B293" s="45">
        <v>39569</v>
      </c>
      <c r="C293" s="82">
        <v>1370</v>
      </c>
      <c r="D293" s="65">
        <v>5680.8066893699997</v>
      </c>
      <c r="G293" s="13"/>
      <c r="H293" s="13"/>
      <c r="I293" s="13"/>
      <c r="T293" s="318"/>
      <c r="W293" s="20"/>
      <c r="X293" s="123"/>
    </row>
    <row r="294" spans="1:24" ht="15" hidden="1" customHeight="1" x14ac:dyDescent="0.2">
      <c r="A294" s="35"/>
      <c r="B294" s="45">
        <v>39600</v>
      </c>
      <c r="C294" s="82">
        <v>1269</v>
      </c>
      <c r="D294" s="65">
        <v>5503.6902774399996</v>
      </c>
      <c r="G294" s="13"/>
      <c r="H294" s="13"/>
      <c r="I294" s="13"/>
      <c r="T294" s="318"/>
      <c r="W294" s="20"/>
      <c r="X294" s="123"/>
    </row>
    <row r="295" spans="1:24" ht="15" hidden="1" customHeight="1" x14ac:dyDescent="0.2">
      <c r="A295" s="35"/>
      <c r="B295" s="45">
        <v>39630</v>
      </c>
      <c r="C295" s="82">
        <v>1276</v>
      </c>
      <c r="D295" s="65">
        <v>5367.5075582299996</v>
      </c>
      <c r="G295" s="13"/>
      <c r="H295" s="13"/>
      <c r="I295" s="13"/>
      <c r="T295" s="318"/>
      <c r="W295" s="20"/>
      <c r="X295" s="123"/>
    </row>
    <row r="296" spans="1:24" ht="15" hidden="1" customHeight="1" x14ac:dyDescent="0.2">
      <c r="A296" s="35"/>
      <c r="B296" s="45">
        <v>39661</v>
      </c>
      <c r="C296" s="82">
        <v>1055</v>
      </c>
      <c r="D296" s="65">
        <v>4496.2706395900104</v>
      </c>
      <c r="G296" s="13"/>
      <c r="H296" s="13"/>
      <c r="I296" s="13"/>
      <c r="T296" s="318"/>
      <c r="W296" s="20"/>
      <c r="X296" s="123"/>
    </row>
    <row r="297" spans="1:24" ht="15" hidden="1" customHeight="1" x14ac:dyDescent="0.2">
      <c r="A297" s="35"/>
      <c r="B297" s="45">
        <v>39692</v>
      </c>
      <c r="C297" s="82">
        <v>1141</v>
      </c>
      <c r="D297" s="65">
        <v>5941.6786146500199</v>
      </c>
      <c r="G297" s="13"/>
      <c r="H297" s="13"/>
      <c r="I297" s="13"/>
      <c r="T297" s="318"/>
      <c r="W297" s="20"/>
      <c r="X297" s="123"/>
    </row>
    <row r="298" spans="1:24" ht="15" hidden="1" customHeight="1" x14ac:dyDescent="0.2">
      <c r="A298" s="35"/>
      <c r="B298" s="45">
        <v>39722</v>
      </c>
      <c r="C298" s="82">
        <v>1036</v>
      </c>
      <c r="D298" s="65">
        <v>4895.9002272300004</v>
      </c>
      <c r="G298" s="13"/>
      <c r="H298" s="13"/>
      <c r="I298" s="13"/>
      <c r="T298" s="318"/>
      <c r="W298" s="20"/>
      <c r="X298" s="123"/>
    </row>
    <row r="299" spans="1:24" ht="15" hidden="1" customHeight="1" x14ac:dyDescent="0.2">
      <c r="A299" s="35"/>
      <c r="B299" s="45">
        <v>39753</v>
      </c>
      <c r="C299" s="82">
        <v>824</v>
      </c>
      <c r="D299" s="65">
        <v>3953.4706024100001</v>
      </c>
      <c r="G299" s="13"/>
      <c r="H299" s="13"/>
      <c r="I299" s="13"/>
      <c r="T299" s="318"/>
      <c r="W299" s="20"/>
      <c r="X299" s="123"/>
    </row>
    <row r="300" spans="1:24" ht="15" hidden="1" customHeight="1" x14ac:dyDescent="0.2">
      <c r="A300" s="35"/>
      <c r="B300" s="45">
        <v>39783</v>
      </c>
      <c r="C300" s="82">
        <v>804</v>
      </c>
      <c r="D300" s="65">
        <v>4987.7596568000199</v>
      </c>
      <c r="G300" s="13"/>
      <c r="H300" s="13"/>
      <c r="I300" s="13"/>
      <c r="T300" s="318"/>
      <c r="W300" s="20"/>
      <c r="X300" s="123"/>
    </row>
    <row r="301" spans="1:24" ht="15" hidden="1" customHeight="1" x14ac:dyDescent="0.2">
      <c r="A301" s="35"/>
      <c r="B301" s="45">
        <v>39814</v>
      </c>
      <c r="C301" s="82">
        <v>384</v>
      </c>
      <c r="D301" s="65">
        <v>2033.1784237100001</v>
      </c>
      <c r="G301" s="13"/>
      <c r="H301" s="13"/>
      <c r="I301" s="13"/>
      <c r="T301" s="318"/>
      <c r="W301" s="20"/>
      <c r="X301" s="123"/>
    </row>
    <row r="302" spans="1:24" ht="15" hidden="1" customHeight="1" x14ac:dyDescent="0.2">
      <c r="A302" s="35"/>
      <c r="B302" s="45">
        <v>39845</v>
      </c>
      <c r="C302" s="82">
        <f>S309</f>
        <v>0</v>
      </c>
      <c r="D302" s="65">
        <v>2906.9006282199998</v>
      </c>
      <c r="G302" s="13"/>
      <c r="H302" s="13"/>
      <c r="I302" s="13"/>
      <c r="T302" s="318"/>
      <c r="W302" s="20"/>
      <c r="X302" s="123"/>
    </row>
    <row r="303" spans="1:24" ht="15" hidden="1" customHeight="1" x14ac:dyDescent="0.2">
      <c r="A303" s="35"/>
      <c r="B303" s="45">
        <v>39873</v>
      </c>
      <c r="C303" s="82">
        <f>S310</f>
        <v>0</v>
      </c>
      <c r="D303" s="65">
        <v>5471.4145917300002</v>
      </c>
      <c r="G303" s="13"/>
      <c r="H303" s="13"/>
      <c r="I303" s="13"/>
      <c r="T303" s="318"/>
      <c r="W303" s="20"/>
      <c r="X303" s="123"/>
    </row>
    <row r="304" spans="1:24" ht="15" hidden="1" customHeight="1" x14ac:dyDescent="0.2">
      <c r="A304" s="35"/>
      <c r="B304" s="45">
        <v>39904</v>
      </c>
      <c r="C304" s="82">
        <v>921</v>
      </c>
      <c r="D304" s="65">
        <v>4879.4046462300003</v>
      </c>
      <c r="G304" s="13"/>
      <c r="H304" s="13"/>
      <c r="I304" s="13"/>
      <c r="T304" s="318"/>
      <c r="W304" s="20"/>
      <c r="X304" s="123"/>
    </row>
    <row r="305" spans="1:30" ht="15" hidden="1" customHeight="1" x14ac:dyDescent="0.2">
      <c r="A305" s="35"/>
      <c r="B305" s="45">
        <v>39934</v>
      </c>
      <c r="C305" s="82">
        <v>964</v>
      </c>
      <c r="D305" s="65">
        <v>5272.6825575900002</v>
      </c>
      <c r="G305" s="13"/>
      <c r="H305" s="13"/>
      <c r="I305" s="13"/>
      <c r="T305" s="318"/>
      <c r="W305" s="20"/>
      <c r="X305" s="123"/>
    </row>
    <row r="306" spans="1:30" ht="15" hidden="1" customHeight="1" x14ac:dyDescent="0.2">
      <c r="A306" s="35"/>
      <c r="B306" s="45">
        <v>39965</v>
      </c>
      <c r="C306" s="82">
        <v>1096</v>
      </c>
      <c r="D306" s="65">
        <v>6268.7952460400002</v>
      </c>
      <c r="G306" s="13"/>
      <c r="H306" s="13"/>
      <c r="I306" s="13"/>
      <c r="T306" s="318"/>
      <c r="W306" s="20"/>
      <c r="X306" s="123"/>
    </row>
    <row r="307" spans="1:30" ht="15" hidden="1" customHeight="1" x14ac:dyDescent="0.2">
      <c r="A307" s="35"/>
      <c r="B307" s="45">
        <v>39995</v>
      </c>
      <c r="C307" s="82">
        <v>1046</v>
      </c>
      <c r="D307" s="65">
        <v>5611.8897847300004</v>
      </c>
      <c r="G307" s="13"/>
      <c r="H307" s="13"/>
      <c r="I307" s="13"/>
      <c r="T307" s="318"/>
      <c r="W307" s="20"/>
      <c r="X307" s="123"/>
    </row>
    <row r="308" spans="1:30" ht="15" hidden="1" customHeight="1" x14ac:dyDescent="0.2">
      <c r="A308" s="35"/>
      <c r="B308" s="45">
        <v>40026</v>
      </c>
      <c r="C308" s="82">
        <v>1010</v>
      </c>
      <c r="D308" s="65">
        <v>6414.8767931100001</v>
      </c>
      <c r="G308" s="13"/>
      <c r="H308" s="13"/>
      <c r="I308" s="13"/>
      <c r="T308" s="318"/>
      <c r="W308" s="20"/>
      <c r="X308" s="123"/>
    </row>
    <row r="309" spans="1:30" ht="15" hidden="1" customHeight="1" x14ac:dyDescent="0.2">
      <c r="A309" s="35"/>
      <c r="B309" s="45">
        <v>40057</v>
      </c>
      <c r="C309" s="82">
        <v>953</v>
      </c>
      <c r="D309" s="65">
        <v>5979.2955484599997</v>
      </c>
      <c r="G309" s="13"/>
      <c r="H309" s="13"/>
      <c r="I309" s="13"/>
      <c r="T309" s="318"/>
      <c r="W309" s="20"/>
      <c r="X309" s="123"/>
    </row>
    <row r="310" spans="1:30" ht="15" hidden="1" customHeight="1" x14ac:dyDescent="0.2">
      <c r="A310" s="35"/>
      <c r="B310" s="45">
        <v>40087</v>
      </c>
      <c r="C310" s="82">
        <v>839</v>
      </c>
      <c r="D310" s="65">
        <v>5030.22986752</v>
      </c>
      <c r="G310" s="13"/>
      <c r="H310" s="13"/>
      <c r="I310" s="13"/>
      <c r="T310" s="318"/>
      <c r="W310" s="20"/>
      <c r="X310" s="123"/>
    </row>
    <row r="311" spans="1:30" ht="15" hidden="1" customHeight="1" x14ac:dyDescent="0.2">
      <c r="A311" s="35"/>
      <c r="B311" s="45">
        <v>40118</v>
      </c>
      <c r="C311" s="82">
        <v>517</v>
      </c>
      <c r="D311" s="65">
        <v>3210.6641067199998</v>
      </c>
      <c r="G311" s="13"/>
      <c r="H311" s="13"/>
      <c r="I311" s="13"/>
      <c r="T311" s="318"/>
      <c r="W311" s="20"/>
      <c r="X311" s="123"/>
    </row>
    <row r="312" spans="1:30" ht="6" hidden="1" customHeight="1" x14ac:dyDescent="0.2">
      <c r="A312" s="35"/>
      <c r="B312" s="45">
        <v>40148</v>
      </c>
      <c r="C312" s="82">
        <v>406</v>
      </c>
      <c r="D312" s="65">
        <v>2922.6919646000001</v>
      </c>
      <c r="G312" s="13"/>
      <c r="H312" s="13"/>
      <c r="I312" s="13"/>
      <c r="T312" s="318"/>
      <c r="W312" s="20"/>
      <c r="X312" s="123"/>
    </row>
    <row r="313" spans="1:30" ht="21" customHeight="1" x14ac:dyDescent="0.2">
      <c r="A313" s="35"/>
      <c r="B313" s="50" t="s">
        <v>62</v>
      </c>
      <c r="C313" s="170">
        <v>809</v>
      </c>
      <c r="D313" s="312">
        <v>7610.1555466999998</v>
      </c>
      <c r="G313" s="13"/>
      <c r="H313" s="13"/>
      <c r="I313" s="13"/>
      <c r="P313" s="25"/>
      <c r="S313" s="341">
        <v>809</v>
      </c>
      <c r="T313" s="340">
        <v>7610.1555466999998</v>
      </c>
      <c r="U313" s="374"/>
      <c r="V313" s="127"/>
      <c r="W313" s="25"/>
      <c r="X313" s="25"/>
      <c r="Y313" s="25"/>
      <c r="Z313" s="171"/>
      <c r="AA313" s="26"/>
      <c r="AB313" s="26"/>
      <c r="AC313" s="26"/>
      <c r="AD313" s="26"/>
    </row>
    <row r="314" spans="1:30" ht="21" customHeight="1" x14ac:dyDescent="0.2">
      <c r="A314" s="35"/>
      <c r="B314" s="50" t="s">
        <v>34</v>
      </c>
      <c r="C314" s="170">
        <v>947</v>
      </c>
      <c r="D314" s="312">
        <v>8986.3774186499995</v>
      </c>
      <c r="G314" s="13"/>
      <c r="H314" s="13"/>
      <c r="I314" s="13"/>
      <c r="P314" s="37"/>
      <c r="Q314" s="375"/>
      <c r="S314" s="341">
        <v>947</v>
      </c>
      <c r="T314" s="340">
        <v>8986.3774186499995</v>
      </c>
      <c r="U314" s="374"/>
      <c r="V314" s="127"/>
      <c r="W314" s="25"/>
      <c r="X314" s="25"/>
      <c r="Y314" s="25"/>
      <c r="Z314" s="172"/>
      <c r="AA314" s="26"/>
      <c r="AB314" s="26"/>
      <c r="AC314" s="603"/>
      <c r="AD314" s="603"/>
    </row>
    <row r="315" spans="1:30" ht="21" customHeight="1" x14ac:dyDescent="0.2">
      <c r="A315" s="35"/>
      <c r="B315" s="50" t="s">
        <v>35</v>
      </c>
      <c r="C315" s="170">
        <v>1067</v>
      </c>
      <c r="D315" s="312">
        <v>9808.3536105300009</v>
      </c>
      <c r="G315" s="13"/>
      <c r="H315" s="13"/>
      <c r="I315" s="13"/>
      <c r="O315" s="37"/>
      <c r="P315" s="25"/>
      <c r="Q315" s="376"/>
      <c r="S315" s="341">
        <v>1067</v>
      </c>
      <c r="T315" s="340">
        <v>9808.3536105300009</v>
      </c>
      <c r="U315" s="341"/>
      <c r="V315" s="22"/>
      <c r="W315" s="25"/>
      <c r="X315" s="25"/>
      <c r="Y315" s="25"/>
      <c r="Z315" s="259"/>
      <c r="AA315" s="26"/>
      <c r="AB315" s="26"/>
      <c r="AC315" s="128"/>
      <c r="AD315" s="128"/>
    </row>
    <row r="316" spans="1:30" ht="21" customHeight="1" x14ac:dyDescent="0.2">
      <c r="A316" s="35"/>
      <c r="B316" s="50" t="s">
        <v>36</v>
      </c>
      <c r="C316" s="170">
        <v>917</v>
      </c>
      <c r="D316" s="312">
        <v>9877.23740516</v>
      </c>
      <c r="G316" s="13"/>
      <c r="H316" s="13"/>
      <c r="I316" s="13"/>
      <c r="P316" s="25"/>
      <c r="S316" s="341">
        <v>917</v>
      </c>
      <c r="T316" s="340">
        <v>9877.23740516</v>
      </c>
      <c r="U316" s="374"/>
      <c r="V316" s="127"/>
      <c r="W316" s="25"/>
      <c r="X316" s="25"/>
      <c r="Y316" s="25"/>
      <c r="Z316" s="171"/>
      <c r="AA316" s="26"/>
      <c r="AB316" s="26"/>
      <c r="AC316" s="26"/>
      <c r="AD316" s="26"/>
    </row>
    <row r="317" spans="1:30" ht="21" customHeight="1" x14ac:dyDescent="0.2">
      <c r="A317" s="35"/>
      <c r="B317" s="50" t="s">
        <v>37</v>
      </c>
      <c r="C317" s="170">
        <v>1269</v>
      </c>
      <c r="D317" s="312">
        <v>11289.32120244</v>
      </c>
      <c r="G317" s="13"/>
      <c r="H317" s="13"/>
      <c r="I317" s="13"/>
      <c r="P317" s="37"/>
      <c r="Q317" s="375"/>
      <c r="S317" s="341">
        <v>1269</v>
      </c>
      <c r="T317" s="340">
        <v>11289.32120244</v>
      </c>
      <c r="U317" s="374"/>
      <c r="V317" s="127"/>
      <c r="W317" s="25"/>
      <c r="X317" s="25"/>
      <c r="Y317" s="25"/>
      <c r="Z317" s="172"/>
      <c r="AA317" s="26"/>
      <c r="AB317" s="26"/>
      <c r="AC317" s="603"/>
      <c r="AD317" s="603"/>
    </row>
    <row r="318" spans="1:30" ht="21" customHeight="1" x14ac:dyDescent="0.2">
      <c r="A318" s="35"/>
      <c r="B318" s="50" t="s">
        <v>33</v>
      </c>
      <c r="C318" s="170">
        <v>1226</v>
      </c>
      <c r="D318" s="71">
        <v>10779.48236749</v>
      </c>
      <c r="G318" s="13"/>
      <c r="H318" s="13"/>
      <c r="I318" s="13"/>
      <c r="O318" s="37"/>
      <c r="P318" s="25"/>
      <c r="Q318" s="376"/>
      <c r="S318" s="341">
        <v>1226</v>
      </c>
      <c r="T318" s="340">
        <v>10779.48236749</v>
      </c>
      <c r="U318" s="341"/>
      <c r="V318" s="22"/>
      <c r="W318" s="25"/>
      <c r="X318" s="25"/>
      <c r="Y318" s="25"/>
      <c r="Z318" s="259"/>
      <c r="AA318" s="26"/>
      <c r="AB318" s="26"/>
      <c r="AC318" s="128"/>
      <c r="AD318" s="128"/>
    </row>
    <row r="319" spans="1:30" ht="21" customHeight="1" x14ac:dyDescent="0.2">
      <c r="A319" s="35"/>
      <c r="B319" s="50" t="s">
        <v>38</v>
      </c>
      <c r="C319" s="170">
        <v>1096</v>
      </c>
      <c r="D319" s="312">
        <v>12069.706923919999</v>
      </c>
      <c r="G319" s="13"/>
      <c r="H319" s="13"/>
      <c r="I319" s="13"/>
      <c r="P319" s="25"/>
      <c r="S319" s="341">
        <v>1096</v>
      </c>
      <c r="T319" s="340">
        <v>12069.706923919999</v>
      </c>
      <c r="U319" s="374"/>
      <c r="V319" s="127"/>
      <c r="W319" s="25"/>
      <c r="X319" s="25"/>
      <c r="Y319" s="25"/>
      <c r="Z319" s="171"/>
      <c r="AA319" s="26"/>
      <c r="AB319" s="26"/>
      <c r="AC319" s="26"/>
      <c r="AD319" s="26"/>
    </row>
    <row r="320" spans="1:30" ht="21" customHeight="1" x14ac:dyDescent="0.2">
      <c r="A320" s="35"/>
      <c r="B320" s="50" t="s">
        <v>39</v>
      </c>
      <c r="C320" s="170">
        <v>1345</v>
      </c>
      <c r="D320" s="312">
        <v>11734.405629929999</v>
      </c>
      <c r="G320" s="13"/>
      <c r="H320" s="13"/>
      <c r="I320" s="13"/>
      <c r="P320" s="37"/>
      <c r="Q320" s="375"/>
      <c r="S320" s="341">
        <v>1345</v>
      </c>
      <c r="T320" s="340">
        <v>11734.405629929999</v>
      </c>
      <c r="U320" s="374"/>
      <c r="V320" s="127"/>
      <c r="W320" s="25"/>
      <c r="X320" s="25"/>
      <c r="Y320" s="25"/>
      <c r="Z320" s="172"/>
      <c r="AA320" s="26"/>
      <c r="AB320" s="26"/>
      <c r="AC320" s="603"/>
      <c r="AD320" s="603"/>
    </row>
    <row r="321" spans="1:30" ht="21" hidden="1" customHeight="1" x14ac:dyDescent="0.2">
      <c r="A321" s="35"/>
      <c r="B321" s="50" t="s">
        <v>43</v>
      </c>
      <c r="C321" s="170"/>
      <c r="D321" s="71"/>
      <c r="G321" s="13"/>
      <c r="H321" s="13"/>
      <c r="I321" s="13"/>
      <c r="O321" s="37"/>
      <c r="P321" s="25"/>
      <c r="Q321" s="376"/>
      <c r="S321" s="372"/>
      <c r="T321" s="368"/>
      <c r="U321" s="341"/>
      <c r="V321" s="22"/>
      <c r="W321" s="25"/>
      <c r="X321" s="25"/>
      <c r="Y321" s="25"/>
      <c r="Z321" s="259"/>
      <c r="AA321" s="26"/>
      <c r="AB321" s="26"/>
      <c r="AC321" s="128"/>
      <c r="AD321" s="128"/>
    </row>
    <row r="322" spans="1:30" ht="21" hidden="1" customHeight="1" x14ac:dyDescent="0.2">
      <c r="A322" s="35"/>
      <c r="B322" s="50" t="s">
        <v>41</v>
      </c>
      <c r="C322" s="170"/>
      <c r="D322" s="312"/>
      <c r="G322" s="13"/>
      <c r="H322" s="13"/>
      <c r="I322" s="13"/>
      <c r="P322" s="25"/>
      <c r="S322" s="372"/>
      <c r="T322" s="373"/>
      <c r="U322" s="374"/>
      <c r="V322" s="127"/>
      <c r="W322" s="25"/>
      <c r="X322" s="25"/>
      <c r="Y322" s="25"/>
      <c r="Z322" s="171"/>
      <c r="AA322" s="26"/>
      <c r="AB322" s="26"/>
      <c r="AC322" s="26"/>
      <c r="AD322" s="26"/>
    </row>
    <row r="323" spans="1:30" ht="21" hidden="1" customHeight="1" x14ac:dyDescent="0.2">
      <c r="A323" s="35"/>
      <c r="B323" s="50" t="s">
        <v>42</v>
      </c>
      <c r="C323" s="170"/>
      <c r="D323" s="312"/>
      <c r="G323" s="13"/>
      <c r="H323" s="13"/>
      <c r="I323" s="13"/>
      <c r="P323" s="37"/>
      <c r="Q323" s="375"/>
      <c r="S323" s="372"/>
      <c r="T323" s="373"/>
      <c r="U323" s="374"/>
      <c r="V323" s="127"/>
      <c r="W323" s="25"/>
      <c r="X323" s="25"/>
      <c r="Y323" s="25"/>
      <c r="Z323" s="172"/>
      <c r="AA323" s="26"/>
      <c r="AB323" s="26"/>
      <c r="AC323" s="603"/>
      <c r="AD323" s="603"/>
    </row>
    <row r="324" spans="1:30" ht="21" hidden="1" customHeight="1" x14ac:dyDescent="0.2">
      <c r="A324" s="35"/>
      <c r="B324" s="50" t="s">
        <v>63</v>
      </c>
      <c r="C324" s="170"/>
      <c r="D324" s="71"/>
      <c r="G324" s="13"/>
      <c r="H324" s="13"/>
      <c r="I324" s="13"/>
      <c r="O324" s="37"/>
      <c r="P324" s="25"/>
      <c r="Q324" s="376"/>
      <c r="S324" s="372"/>
      <c r="T324" s="368"/>
      <c r="U324" s="341"/>
      <c r="V324" s="22"/>
      <c r="W324" s="25"/>
      <c r="X324" s="25"/>
      <c r="Y324" s="25"/>
      <c r="Z324" s="259"/>
      <c r="AA324" s="26"/>
      <c r="AB324" s="26"/>
      <c r="AC324" s="128"/>
      <c r="AD324" s="128"/>
    </row>
    <row r="325" spans="1:30" ht="15" customHeight="1" x14ac:dyDescent="0.2">
      <c r="A325" s="35"/>
      <c r="B325" s="284" t="s">
        <v>31</v>
      </c>
      <c r="C325" s="236">
        <f>SUM(C313:C324)</f>
        <v>8676</v>
      </c>
      <c r="D325" s="285">
        <f>D313+D314+D315+D316+D317+D318+D319+D320+D321+D322+D323+D324</f>
        <v>82155.040104819986</v>
      </c>
      <c r="G325" s="13"/>
      <c r="H325" s="13"/>
      <c r="I325" s="13"/>
      <c r="P325" s="95"/>
      <c r="Q325" s="341"/>
      <c r="R325" s="377"/>
      <c r="S325" s="372"/>
      <c r="T325" s="368"/>
      <c r="U325" s="341"/>
      <c r="V325" s="22"/>
      <c r="W325" s="25"/>
      <c r="X325" s="25"/>
      <c r="Y325" s="25"/>
      <c r="Z325" s="26"/>
      <c r="AA325" s="26"/>
      <c r="AB325" s="26"/>
      <c r="AC325" s="25"/>
      <c r="AD325" s="65"/>
    </row>
    <row r="326" spans="1:30" ht="15" customHeight="1" x14ac:dyDescent="0.2">
      <c r="A326" s="35"/>
      <c r="E326" s="13"/>
      <c r="G326" s="13"/>
      <c r="H326" s="13"/>
      <c r="I326" s="13"/>
      <c r="R326" s="377"/>
      <c r="S326" s="372"/>
      <c r="T326" s="373"/>
      <c r="U326" s="374"/>
      <c r="W326" s="25"/>
      <c r="X326" s="25"/>
      <c r="Y326" s="25"/>
      <c r="Z326" s="26"/>
      <c r="AA326" s="26"/>
      <c r="AB326" s="26"/>
      <c r="AC326" s="25"/>
      <c r="AD326" s="65"/>
    </row>
    <row r="327" spans="1:30" ht="15" customHeight="1" x14ac:dyDescent="0.2">
      <c r="A327" s="35"/>
      <c r="E327" s="13"/>
      <c r="G327" s="13"/>
      <c r="H327" s="13"/>
      <c r="I327" s="13"/>
      <c r="R327" s="377"/>
      <c r="S327" s="378"/>
      <c r="T327" s="378"/>
      <c r="U327" s="379"/>
      <c r="W327" s="25"/>
      <c r="X327" s="25"/>
      <c r="Y327" s="22"/>
      <c r="Z327" s="26"/>
      <c r="AA327" s="26"/>
      <c r="AB327" s="26"/>
      <c r="AC327" s="25"/>
      <c r="AD327" s="65"/>
    </row>
    <row r="328" spans="1:30" ht="15" customHeight="1" x14ac:dyDescent="0.2">
      <c r="A328" s="35"/>
      <c r="D328" s="248"/>
      <c r="E328" s="13"/>
      <c r="G328" s="13"/>
      <c r="H328" s="13"/>
      <c r="I328" s="13"/>
      <c r="R328" s="377"/>
      <c r="W328" s="25"/>
      <c r="X328" s="25"/>
      <c r="Y328" s="22"/>
      <c r="Z328" s="26"/>
      <c r="AA328" s="26"/>
      <c r="AB328" s="26"/>
      <c r="AC328" s="25"/>
      <c r="AD328" s="65"/>
    </row>
    <row r="329" spans="1:30" ht="15" customHeight="1" x14ac:dyDescent="0.2">
      <c r="A329" s="35"/>
      <c r="C329" s="189"/>
      <c r="E329" s="13"/>
      <c r="G329" s="13"/>
      <c r="H329" s="13"/>
      <c r="I329" s="13"/>
      <c r="R329" s="377"/>
      <c r="S329" s="378"/>
      <c r="T329" s="378"/>
      <c r="U329" s="379"/>
      <c r="W329" s="25"/>
      <c r="X329" s="25"/>
      <c r="Y329" s="22"/>
      <c r="Z329" s="26"/>
      <c r="AA329" s="26"/>
      <c r="AB329" s="26"/>
      <c r="AC329" s="25"/>
      <c r="AD329" s="65"/>
    </row>
    <row r="330" spans="1:30" ht="15" customHeight="1" x14ac:dyDescent="0.2">
      <c r="A330" s="35"/>
      <c r="E330" s="13"/>
      <c r="G330" s="13"/>
      <c r="H330" s="13"/>
      <c r="I330" s="13"/>
      <c r="R330" s="377"/>
      <c r="S330" s="378"/>
      <c r="T330" s="378"/>
      <c r="U330" s="379"/>
      <c r="W330" s="25"/>
      <c r="X330" s="25"/>
      <c r="Y330" s="22"/>
      <c r="Z330" s="26"/>
      <c r="AA330" s="26"/>
      <c r="AB330" s="26"/>
      <c r="AC330" s="25"/>
      <c r="AD330" s="65"/>
    </row>
    <row r="331" spans="1:30" ht="15" customHeight="1" x14ac:dyDescent="0.2">
      <c r="A331" s="35"/>
      <c r="E331" s="13"/>
      <c r="G331" s="13"/>
      <c r="H331" s="13"/>
      <c r="I331" s="13"/>
      <c r="R331" s="377"/>
      <c r="S331" s="378"/>
      <c r="T331" s="378"/>
      <c r="U331" s="379"/>
      <c r="W331" s="25"/>
      <c r="X331" s="25"/>
      <c r="Y331" s="22"/>
      <c r="Z331" s="26"/>
      <c r="AA331" s="26"/>
      <c r="AB331" s="26"/>
      <c r="AC331" s="25"/>
      <c r="AD331" s="65"/>
    </row>
    <row r="332" spans="1:30" ht="15" customHeight="1" x14ac:dyDescent="0.2">
      <c r="A332" s="35"/>
      <c r="E332" s="13"/>
      <c r="G332" s="13"/>
      <c r="H332" s="13"/>
      <c r="I332" s="13"/>
      <c r="R332" s="377"/>
      <c r="S332" s="378"/>
      <c r="T332" s="378"/>
      <c r="U332" s="379"/>
      <c r="W332" s="25"/>
      <c r="X332" s="25"/>
      <c r="Y332" s="22"/>
      <c r="Z332" s="26"/>
      <c r="AA332" s="26"/>
      <c r="AB332" s="26"/>
      <c r="AC332" s="25"/>
      <c r="AD332" s="65"/>
    </row>
    <row r="333" spans="1:30" ht="15" customHeight="1" x14ac:dyDescent="0.2">
      <c r="A333" s="35"/>
      <c r="E333" s="13"/>
      <c r="G333" s="13"/>
      <c r="H333" s="13"/>
      <c r="I333" s="13"/>
      <c r="R333" s="377"/>
      <c r="S333" s="378"/>
      <c r="T333" s="378"/>
      <c r="U333" s="379"/>
      <c r="W333" s="25"/>
      <c r="X333" s="25"/>
      <c r="Y333" s="22"/>
      <c r="Z333" s="26"/>
      <c r="AA333" s="26"/>
      <c r="AB333" s="26"/>
      <c r="AC333" s="25"/>
      <c r="AD333" s="65"/>
    </row>
    <row r="334" spans="1:30" ht="15" customHeight="1" x14ac:dyDescent="0.2">
      <c r="A334" s="35"/>
      <c r="E334" s="13"/>
      <c r="G334" s="13"/>
      <c r="H334" s="13"/>
      <c r="I334" s="13"/>
      <c r="R334" s="377"/>
      <c r="S334" s="378"/>
      <c r="T334" s="378"/>
      <c r="U334" s="379"/>
      <c r="W334" s="25"/>
      <c r="X334" s="25"/>
      <c r="Y334" s="22"/>
      <c r="Z334" s="26"/>
      <c r="AA334" s="26"/>
      <c r="AB334" s="26"/>
      <c r="AC334" s="25"/>
      <c r="AD334" s="65"/>
    </row>
    <row r="335" spans="1:30" ht="15" customHeight="1" x14ac:dyDescent="0.2">
      <c r="A335" s="35"/>
      <c r="B335" s="15"/>
      <c r="C335" s="83"/>
      <c r="D335" s="14"/>
      <c r="F335" s="43"/>
      <c r="G335" s="13"/>
      <c r="H335" s="13"/>
      <c r="I335" s="13"/>
      <c r="R335" s="377"/>
      <c r="W335" s="25"/>
      <c r="X335" s="25"/>
      <c r="Y335" s="22"/>
      <c r="Z335" s="26"/>
      <c r="AA335" s="26"/>
      <c r="AB335" s="26"/>
      <c r="AC335" s="25"/>
      <c r="AD335" s="65"/>
    </row>
    <row r="336" spans="1:30" ht="25.5" customHeight="1" x14ac:dyDescent="0.2">
      <c r="A336" s="32"/>
      <c r="B336" s="583" t="s">
        <v>372</v>
      </c>
      <c r="C336" s="583"/>
      <c r="D336" s="583"/>
      <c r="E336" s="583"/>
      <c r="F336" s="583"/>
      <c r="G336" s="13"/>
      <c r="H336" s="13"/>
      <c r="I336" s="13"/>
      <c r="J336" s="13"/>
      <c r="K336" s="13"/>
      <c r="L336" s="491"/>
      <c r="S336" s="378"/>
      <c r="T336" s="341"/>
      <c r="U336" s="340"/>
      <c r="W336" s="20"/>
    </row>
    <row r="337" spans="1:32" ht="15.75" customHeight="1" x14ac:dyDescent="0.2">
      <c r="A337" s="35"/>
      <c r="D337" s="36"/>
      <c r="G337" s="13"/>
      <c r="H337" s="13"/>
      <c r="I337" s="13"/>
      <c r="J337" s="13"/>
      <c r="K337" s="13"/>
      <c r="L337" s="491"/>
      <c r="S337" s="378"/>
      <c r="T337" s="341"/>
      <c r="U337" s="377"/>
      <c r="V337" s="26"/>
      <c r="W337" s="38"/>
      <c r="Y337" s="33"/>
    </row>
    <row r="338" spans="1:32" ht="30.75" customHeight="1" x14ac:dyDescent="0.2">
      <c r="A338" s="35"/>
      <c r="B338" s="165"/>
      <c r="C338" s="595" t="s">
        <v>493</v>
      </c>
      <c r="D338" s="595"/>
      <c r="E338" s="596" t="s">
        <v>494</v>
      </c>
      <c r="F338" s="596"/>
      <c r="R338" s="584" t="s">
        <v>379</v>
      </c>
      <c r="S338" s="584"/>
      <c r="T338" s="584"/>
      <c r="U338" s="584"/>
      <c r="V338" s="269"/>
      <c r="W338" s="584" t="s">
        <v>400</v>
      </c>
      <c r="X338" s="584"/>
      <c r="Y338" s="584"/>
      <c r="Z338" s="584"/>
      <c r="AC338" s="33"/>
    </row>
    <row r="339" spans="1:32" ht="15" customHeight="1" x14ac:dyDescent="0.2">
      <c r="A339" s="35"/>
      <c r="B339" s="102" t="s">
        <v>225</v>
      </c>
      <c r="C339" s="173" t="s">
        <v>61</v>
      </c>
      <c r="D339" s="173" t="s">
        <v>212</v>
      </c>
      <c r="E339" s="173" t="s">
        <v>61</v>
      </c>
      <c r="F339" s="173" t="s">
        <v>212</v>
      </c>
      <c r="G339" s="23"/>
      <c r="P339" s="174"/>
      <c r="Q339" s="380"/>
      <c r="R339" s="381" t="s">
        <v>225</v>
      </c>
      <c r="S339" s="382" t="s">
        <v>61</v>
      </c>
      <c r="T339" s="382" t="s">
        <v>370</v>
      </c>
      <c r="U339" s="382" t="s">
        <v>212</v>
      </c>
      <c r="V339" s="270"/>
      <c r="W339" s="381" t="s">
        <v>225</v>
      </c>
      <c r="X339" s="382" t="s">
        <v>61</v>
      </c>
      <c r="Y339" s="382" t="s">
        <v>370</v>
      </c>
      <c r="Z339" s="382" t="s">
        <v>212</v>
      </c>
      <c r="AC339" s="33"/>
    </row>
    <row r="340" spans="1:32" ht="21" customHeight="1" x14ac:dyDescent="0.2">
      <c r="A340" s="35"/>
      <c r="B340" s="62" t="s">
        <v>210</v>
      </c>
      <c r="C340" s="189">
        <v>1128</v>
      </c>
      <c r="D340" s="275">
        <v>7.2539574468085108</v>
      </c>
      <c r="E340" s="524">
        <v>596</v>
      </c>
      <c r="F340" s="275">
        <v>6.6291174496644301</v>
      </c>
      <c r="G340" s="23"/>
      <c r="O340" s="174"/>
      <c r="P340" s="175"/>
      <c r="R340" s="383" t="s">
        <v>210</v>
      </c>
      <c r="S340" s="433">
        <v>561</v>
      </c>
      <c r="T340" s="434">
        <v>3997.538</v>
      </c>
      <c r="U340" s="342">
        <f>+T340/S340</f>
        <v>7.1257361853832446</v>
      </c>
      <c r="V340" s="75"/>
      <c r="W340" s="383" t="s">
        <v>210</v>
      </c>
      <c r="X340" s="363">
        <v>830</v>
      </c>
      <c r="Y340" s="342">
        <v>5428.8249999999998</v>
      </c>
      <c r="Z340" s="342">
        <f>+Y340/X340</f>
        <v>6.5407530120481923</v>
      </c>
      <c r="AC340" s="33"/>
      <c r="AF340" s="27"/>
    </row>
    <row r="341" spans="1:32" ht="21" customHeight="1" x14ac:dyDescent="0.2">
      <c r="A341" s="35"/>
      <c r="B341" s="63" t="s">
        <v>211</v>
      </c>
      <c r="C341" s="189">
        <v>217</v>
      </c>
      <c r="D341" s="275">
        <v>16.368394607972352</v>
      </c>
      <c r="E341" s="524">
        <v>75</v>
      </c>
      <c r="F341" s="275">
        <v>21.308385918266666</v>
      </c>
      <c r="G341" s="23"/>
      <c r="R341" s="383" t="s">
        <v>211</v>
      </c>
      <c r="S341" s="433">
        <v>356</v>
      </c>
      <c r="T341" s="435">
        <v>5879.6994051599995</v>
      </c>
      <c r="U341" s="342">
        <f>+T341/S341</f>
        <v>16.51600956505618</v>
      </c>
      <c r="V341" s="75"/>
      <c r="W341" s="383" t="s">
        <v>211</v>
      </c>
      <c r="X341" s="363">
        <v>43</v>
      </c>
      <c r="Y341" s="342">
        <v>686.34394599000007</v>
      </c>
      <c r="Z341" s="342">
        <f>+Y341/X341</f>
        <v>15.961487116046513</v>
      </c>
      <c r="AC341" s="33"/>
      <c r="AF341" s="27"/>
    </row>
    <row r="342" spans="1:32" ht="15" customHeight="1" x14ac:dyDescent="0.2">
      <c r="A342" s="35"/>
      <c r="B342" s="64" t="s">
        <v>31</v>
      </c>
      <c r="C342" s="294">
        <f>SUM(C340:C341)</f>
        <v>1345</v>
      </c>
      <c r="D342" s="276"/>
      <c r="E342" s="294">
        <f>SUM(E340:E341)</f>
        <v>671</v>
      </c>
      <c r="F342" s="525"/>
      <c r="G342" s="23"/>
      <c r="K342" s="29"/>
      <c r="R342" s="384" t="s">
        <v>31</v>
      </c>
      <c r="S342" s="385">
        <f>SUM(S340:S341)</f>
        <v>917</v>
      </c>
      <c r="T342" s="386"/>
      <c r="U342" s="387"/>
      <c r="V342" s="272"/>
      <c r="W342" s="384" t="s">
        <v>31</v>
      </c>
      <c r="X342" s="385">
        <f>SUM(X340:X341)</f>
        <v>873</v>
      </c>
      <c r="Y342" s="386"/>
      <c r="Z342" s="387"/>
      <c r="AC342" s="33"/>
    </row>
    <row r="343" spans="1:32" ht="15.75" customHeight="1" x14ac:dyDescent="0.2">
      <c r="A343" s="35"/>
      <c r="B343" s="271"/>
      <c r="C343" s="85"/>
      <c r="D343" s="85"/>
      <c r="E343" s="272"/>
      <c r="F343" s="273"/>
      <c r="G343" s="23"/>
      <c r="K343" s="29"/>
      <c r="S343" s="388"/>
      <c r="T343" s="387"/>
      <c r="U343" s="387"/>
      <c r="V343" s="272"/>
      <c r="W343" s="273"/>
      <c r="Y343" s="33"/>
      <c r="AC343" s="33"/>
    </row>
    <row r="344" spans="1:32" ht="15.75" customHeight="1" x14ac:dyDescent="0.2">
      <c r="A344" s="35"/>
      <c r="F344" s="23"/>
      <c r="G344" s="23"/>
      <c r="O344" s="174"/>
      <c r="P344" s="174"/>
      <c r="Q344" s="389"/>
      <c r="S344" s="378"/>
      <c r="T344" s="368"/>
      <c r="U344" s="340"/>
      <c r="W344" s="20"/>
    </row>
    <row r="345" spans="1:32" ht="15.75" customHeight="1" x14ac:dyDescent="0.2">
      <c r="A345" s="35"/>
      <c r="D345" s="36"/>
      <c r="O345" s="174"/>
      <c r="P345" s="174"/>
      <c r="Q345" s="389"/>
      <c r="S345" s="378"/>
      <c r="T345" s="368"/>
      <c r="U345" s="340"/>
      <c r="W345" s="20"/>
    </row>
    <row r="346" spans="1:32" ht="15.75" customHeight="1" x14ac:dyDescent="0.2">
      <c r="A346" s="35"/>
      <c r="D346" s="36"/>
      <c r="G346" s="130"/>
      <c r="H346" s="131"/>
      <c r="I346" s="130"/>
      <c r="O346" s="174"/>
      <c r="P346" s="174"/>
      <c r="Q346" s="389"/>
      <c r="S346" s="378"/>
      <c r="T346" s="341"/>
      <c r="U346" s="340"/>
      <c r="W346" s="20"/>
    </row>
    <row r="347" spans="1:32" ht="15.75" customHeight="1" x14ac:dyDescent="0.2">
      <c r="A347" s="35"/>
      <c r="D347" s="36"/>
      <c r="G347" s="131"/>
      <c r="H347" s="132"/>
      <c r="I347" s="29"/>
      <c r="O347" s="174"/>
      <c r="P347" s="174"/>
      <c r="Q347" s="389"/>
      <c r="S347" s="378"/>
      <c r="T347" s="341"/>
      <c r="U347" s="340"/>
      <c r="W347" s="20"/>
    </row>
    <row r="348" spans="1:32" ht="15.75" customHeight="1" x14ac:dyDescent="0.2">
      <c r="A348" s="35"/>
      <c r="D348" s="36"/>
      <c r="F348" s="23"/>
      <c r="G348" s="23"/>
      <c r="O348" s="174"/>
      <c r="P348" s="175"/>
      <c r="Q348" s="389"/>
      <c r="S348" s="378"/>
      <c r="T348" s="341"/>
      <c r="U348" s="340"/>
      <c r="W348" s="20"/>
    </row>
    <row r="349" spans="1:32" ht="15.75" customHeight="1" x14ac:dyDescent="0.2">
      <c r="A349" s="35"/>
      <c r="D349" s="36"/>
      <c r="F349" s="29"/>
      <c r="G349" s="29"/>
      <c r="P349" s="174"/>
      <c r="Q349" s="389"/>
      <c r="S349" s="378"/>
      <c r="T349" s="341"/>
      <c r="U349" s="340"/>
      <c r="W349" s="20"/>
    </row>
    <row r="350" spans="1:32" ht="15.75" customHeight="1" x14ac:dyDescent="0.2">
      <c r="A350" s="35"/>
      <c r="D350" s="36"/>
      <c r="P350" s="174"/>
      <c r="Q350" s="389"/>
      <c r="S350" s="378"/>
      <c r="T350" s="341"/>
      <c r="U350" s="340"/>
      <c r="W350" s="20"/>
    </row>
    <row r="351" spans="1:32" ht="15.75" customHeight="1" x14ac:dyDescent="0.2">
      <c r="A351" s="35"/>
      <c r="D351" s="36"/>
      <c r="P351" s="174"/>
      <c r="Q351" s="389"/>
      <c r="S351" s="378"/>
      <c r="T351" s="341"/>
      <c r="U351" s="340"/>
      <c r="W351" s="20"/>
    </row>
    <row r="352" spans="1:32" ht="15.75" customHeight="1" x14ac:dyDescent="0.2">
      <c r="A352" s="35"/>
      <c r="D352" s="36"/>
      <c r="P352" s="174"/>
      <c r="Q352" s="389"/>
      <c r="S352" s="378"/>
      <c r="T352" s="341"/>
      <c r="U352" s="340"/>
      <c r="W352" s="20"/>
    </row>
    <row r="353" spans="1:23" ht="15.75" customHeight="1" x14ac:dyDescent="0.2">
      <c r="A353" s="35"/>
      <c r="D353" s="36"/>
      <c r="P353" s="174"/>
      <c r="Q353" s="389"/>
      <c r="S353" s="378"/>
      <c r="T353" s="341"/>
      <c r="U353" s="340"/>
      <c r="W353" s="20"/>
    </row>
    <row r="354" spans="1:23" ht="15.75" customHeight="1" x14ac:dyDescent="0.2">
      <c r="A354" s="35"/>
      <c r="D354" s="36"/>
      <c r="P354" s="174"/>
      <c r="Q354" s="389"/>
      <c r="S354" s="378"/>
      <c r="T354" s="341"/>
      <c r="U354" s="340"/>
      <c r="W354" s="20"/>
    </row>
    <row r="355" spans="1:23" ht="15.75" customHeight="1" x14ac:dyDescent="0.2">
      <c r="A355" s="35"/>
      <c r="D355" s="36"/>
      <c r="P355" s="174"/>
      <c r="Q355" s="389"/>
      <c r="S355" s="378"/>
      <c r="T355" s="341"/>
      <c r="U355" s="340"/>
      <c r="W355" s="20"/>
    </row>
    <row r="356" spans="1:23" ht="15.75" customHeight="1" x14ac:dyDescent="0.2">
      <c r="A356" s="35"/>
      <c r="D356" s="36"/>
      <c r="P356" s="174"/>
      <c r="Q356" s="389"/>
      <c r="S356" s="378"/>
      <c r="T356" s="341"/>
      <c r="U356" s="340"/>
      <c r="W356" s="20"/>
    </row>
    <row r="357" spans="1:23" ht="15.75" customHeight="1" x14ac:dyDescent="0.2">
      <c r="A357" s="35"/>
      <c r="D357" s="36"/>
      <c r="P357" s="174"/>
      <c r="Q357" s="389"/>
      <c r="S357" s="378"/>
      <c r="T357" s="341"/>
      <c r="U357" s="340"/>
      <c r="W357" s="20"/>
    </row>
    <row r="358" spans="1:23" ht="15.75" customHeight="1" x14ac:dyDescent="0.2">
      <c r="A358" s="35"/>
      <c r="D358" s="36"/>
      <c r="P358" s="174"/>
      <c r="Q358" s="389"/>
      <c r="S358" s="378"/>
      <c r="T358" s="341"/>
      <c r="U358" s="340"/>
      <c r="W358" s="20"/>
    </row>
    <row r="359" spans="1:23" ht="15.75" customHeight="1" x14ac:dyDescent="0.2">
      <c r="A359" s="35"/>
      <c r="D359" s="36"/>
      <c r="P359" s="174"/>
      <c r="Q359" s="389"/>
      <c r="S359" s="378"/>
      <c r="T359" s="341"/>
      <c r="U359" s="340"/>
      <c r="W359" s="20"/>
    </row>
    <row r="360" spans="1:23" ht="15.75" customHeight="1" x14ac:dyDescent="0.2">
      <c r="A360" s="35"/>
      <c r="D360" s="36"/>
      <c r="P360" s="174"/>
      <c r="Q360" s="389"/>
      <c r="S360" s="378"/>
      <c r="T360" s="341"/>
      <c r="U360" s="340"/>
      <c r="W360" s="20"/>
    </row>
    <row r="361" spans="1:23" ht="26.25" customHeight="1" x14ac:dyDescent="0.2">
      <c r="A361" s="32"/>
      <c r="B361" s="583" t="s">
        <v>401</v>
      </c>
      <c r="C361" s="583"/>
      <c r="D361" s="583"/>
      <c r="E361" s="583"/>
      <c r="F361" s="33"/>
      <c r="G361" s="33"/>
      <c r="H361" s="33"/>
      <c r="I361" s="33"/>
      <c r="J361" s="33"/>
      <c r="K361" s="33"/>
      <c r="P361" s="174"/>
      <c r="Q361" s="389"/>
      <c r="S361" s="378"/>
      <c r="T361" s="341"/>
      <c r="U361" s="340"/>
      <c r="W361" s="20"/>
    </row>
    <row r="362" spans="1:23" ht="15.75" customHeight="1" x14ac:dyDescent="0.2">
      <c r="A362" s="35"/>
      <c r="D362" s="36"/>
      <c r="P362" s="174"/>
      <c r="Q362" s="380"/>
      <c r="S362" s="378"/>
      <c r="T362" s="341"/>
      <c r="U362" s="340"/>
      <c r="W362" s="20"/>
    </row>
    <row r="363" spans="1:23" ht="15.75" customHeight="1" x14ac:dyDescent="0.2">
      <c r="A363" s="35"/>
      <c r="D363" s="36"/>
      <c r="P363" s="174"/>
      <c r="Q363" s="380"/>
      <c r="U363" s="340"/>
      <c r="W363" s="20"/>
    </row>
    <row r="364" spans="1:23" ht="15.75" customHeight="1" x14ac:dyDescent="0.2">
      <c r="A364" s="35"/>
      <c r="D364" s="36"/>
      <c r="P364" s="174"/>
      <c r="Q364" s="297"/>
      <c r="S364" s="301"/>
      <c r="T364" s="390"/>
      <c r="W364" s="20"/>
    </row>
    <row r="365" spans="1:23" ht="30" customHeight="1" x14ac:dyDescent="0.2">
      <c r="A365" s="35"/>
      <c r="B365" s="103" t="s">
        <v>184</v>
      </c>
      <c r="C365" s="173" t="s">
        <v>61</v>
      </c>
      <c r="D365" s="173" t="s">
        <v>212</v>
      </c>
      <c r="P365" s="174"/>
      <c r="Q365" s="297"/>
      <c r="R365" s="391" t="s">
        <v>184</v>
      </c>
      <c r="S365" s="382" t="s">
        <v>61</v>
      </c>
      <c r="T365" s="382" t="s">
        <v>449</v>
      </c>
      <c r="U365" s="382" t="s">
        <v>448</v>
      </c>
      <c r="W365" s="20"/>
    </row>
    <row r="366" spans="1:23" s="37" customFormat="1" ht="21" customHeight="1" x14ac:dyDescent="0.2">
      <c r="A366" s="77"/>
      <c r="B366" s="52" t="s">
        <v>213</v>
      </c>
      <c r="C366" s="37">
        <f>S366</f>
        <v>7</v>
      </c>
      <c r="D366" s="275">
        <f>T366</f>
        <v>16.935133118571432</v>
      </c>
      <c r="L366" s="492"/>
      <c r="P366" s="176"/>
      <c r="Q366" s="301"/>
      <c r="R366" s="317" t="s">
        <v>213</v>
      </c>
      <c r="S366" s="301">
        <v>7</v>
      </c>
      <c r="T366" s="392">
        <f>(U366/S366)/1000000</f>
        <v>16.935133118571432</v>
      </c>
      <c r="U366" s="392">
        <v>118545931.83000001</v>
      </c>
      <c r="W366" s="133"/>
    </row>
    <row r="367" spans="1:23" s="37" customFormat="1" ht="21" customHeight="1" x14ac:dyDescent="0.2">
      <c r="A367" s="77"/>
      <c r="B367" s="52" t="s">
        <v>214</v>
      </c>
      <c r="C367" s="37">
        <f>S367</f>
        <v>43</v>
      </c>
      <c r="D367" s="275">
        <f t="shared" ref="D367" si="25">T367</f>
        <v>19.239991128512575</v>
      </c>
      <c r="L367" s="492"/>
      <c r="P367" s="176"/>
      <c r="Q367" s="301"/>
      <c r="R367" s="317" t="s">
        <v>214</v>
      </c>
      <c r="S367" s="301">
        <v>43</v>
      </c>
      <c r="T367" s="392">
        <f t="shared" ref="T367:T368" si="26">(U367/S367)/1000000</f>
        <v>19.239991128512575</v>
      </c>
      <c r="U367" s="392">
        <v>827319618.52604079</v>
      </c>
      <c r="W367" s="133"/>
    </row>
    <row r="368" spans="1:23" s="37" customFormat="1" ht="21" customHeight="1" x14ac:dyDescent="0.2">
      <c r="A368" s="77"/>
      <c r="B368" s="52" t="s">
        <v>215</v>
      </c>
      <c r="C368" s="37">
        <f>S368</f>
        <v>167</v>
      </c>
      <c r="D368" s="275">
        <f>T368</f>
        <v>15.570869642275456</v>
      </c>
      <c r="L368" s="492"/>
      <c r="P368" s="176"/>
      <c r="Q368" s="393"/>
      <c r="R368" s="317" t="s">
        <v>215</v>
      </c>
      <c r="S368" s="301">
        <v>167</v>
      </c>
      <c r="T368" s="392">
        <f t="shared" si="26"/>
        <v>15.570869642275456</v>
      </c>
      <c r="U368" s="392">
        <v>2600335230.2600012</v>
      </c>
      <c r="W368" s="133"/>
    </row>
    <row r="369" spans="1:26" ht="15.75" customHeight="1" x14ac:dyDescent="0.2">
      <c r="A369" s="35"/>
      <c r="B369" s="64" t="s">
        <v>31</v>
      </c>
      <c r="C369" s="96">
        <f>SUM(C366:C368)</f>
        <v>217</v>
      </c>
      <c r="D369" s="98"/>
      <c r="P369" s="174"/>
      <c r="Q369" s="380"/>
      <c r="R369" s="384" t="s">
        <v>31</v>
      </c>
      <c r="S369" s="394">
        <f>SUM(S366:S368)</f>
        <v>217</v>
      </c>
      <c r="T369" s="395"/>
      <c r="U369" s="395">
        <f>SUM(U366:U368)</f>
        <v>3546200780.6160421</v>
      </c>
      <c r="W369" s="20"/>
    </row>
    <row r="370" spans="1:26" ht="15.75" customHeight="1" x14ac:dyDescent="0.2">
      <c r="A370" s="35"/>
      <c r="D370" s="37"/>
      <c r="P370" s="174"/>
      <c r="Q370" s="380"/>
      <c r="S370" s="378"/>
      <c r="T370" s="341"/>
      <c r="U370" s="340"/>
      <c r="W370" s="20"/>
    </row>
    <row r="371" spans="1:26" ht="15.75" customHeight="1" x14ac:dyDescent="0.2">
      <c r="A371" s="35"/>
      <c r="P371" s="174"/>
      <c r="Q371" s="380"/>
      <c r="S371" s="378"/>
      <c r="T371" s="341"/>
      <c r="U371" s="340"/>
      <c r="W371" s="20"/>
    </row>
    <row r="372" spans="1:26" ht="15.75" customHeight="1" x14ac:dyDescent="0.2">
      <c r="A372" s="35"/>
      <c r="D372" s="36"/>
      <c r="P372" s="174"/>
      <c r="Q372" s="389"/>
      <c r="S372" s="378"/>
      <c r="T372" s="341"/>
      <c r="U372" s="340"/>
      <c r="W372" s="20"/>
    </row>
    <row r="373" spans="1:26" ht="15.75" customHeight="1" x14ac:dyDescent="0.2">
      <c r="D373" s="11"/>
      <c r="I373" s="134"/>
      <c r="S373" s="378"/>
      <c r="T373" s="341"/>
      <c r="U373" s="340"/>
      <c r="W373" s="20"/>
    </row>
    <row r="374" spans="1:26" ht="15.75" customHeight="1" x14ac:dyDescent="0.2">
      <c r="B374" s="16"/>
      <c r="C374" s="52"/>
      <c r="D374" s="52"/>
      <c r="I374" s="16"/>
      <c r="Q374" s="396"/>
      <c r="S374" s="378"/>
      <c r="T374" s="341"/>
      <c r="U374" s="340"/>
      <c r="W374" s="20"/>
    </row>
    <row r="375" spans="1:26" ht="15" customHeight="1" x14ac:dyDescent="0.2">
      <c r="B375" s="16"/>
      <c r="C375" s="52"/>
      <c r="D375" s="52"/>
      <c r="I375" s="16"/>
      <c r="Q375" s="397"/>
      <c r="S375" s="378"/>
      <c r="T375" s="341"/>
      <c r="U375" s="340"/>
      <c r="W375" s="20"/>
    </row>
    <row r="376" spans="1:26" ht="14.25" customHeight="1" x14ac:dyDescent="0.2">
      <c r="B376" s="16"/>
      <c r="C376" s="52"/>
      <c r="D376" s="52"/>
      <c r="I376" s="16"/>
      <c r="Q376" s="397"/>
      <c r="S376" s="378"/>
      <c r="T376" s="341"/>
      <c r="U376" s="340"/>
      <c r="W376" s="20"/>
    </row>
    <row r="377" spans="1:26" ht="15" customHeight="1" x14ac:dyDescent="0.2">
      <c r="B377" s="16"/>
      <c r="C377" s="52"/>
      <c r="D377" s="52"/>
      <c r="I377" s="16"/>
      <c r="Q377" s="397"/>
      <c r="S377" s="378"/>
      <c r="T377" s="341"/>
      <c r="U377" s="340"/>
      <c r="W377" s="20"/>
    </row>
    <row r="378" spans="1:26" x14ac:dyDescent="0.2">
      <c r="B378" s="16"/>
      <c r="C378" s="52"/>
      <c r="D378" s="52"/>
      <c r="I378" s="16"/>
      <c r="Q378" s="397"/>
      <c r="S378" s="378"/>
      <c r="T378" s="341"/>
      <c r="U378" s="340"/>
      <c r="W378" s="20"/>
    </row>
    <row r="379" spans="1:26" ht="15" customHeight="1" x14ac:dyDescent="0.2">
      <c r="B379" s="16"/>
      <c r="C379" s="524"/>
      <c r="D379" s="52"/>
      <c r="I379" s="16"/>
      <c r="Q379" s="397"/>
      <c r="S379" s="378"/>
      <c r="T379" s="341"/>
      <c r="U379" s="340"/>
      <c r="W379" s="20"/>
    </row>
    <row r="380" spans="1:26" ht="15" customHeight="1" x14ac:dyDescent="0.2">
      <c r="B380" s="16"/>
      <c r="C380" s="52"/>
      <c r="D380" s="52"/>
      <c r="I380" s="16"/>
      <c r="Q380" s="397"/>
      <c r="T380" s="341"/>
      <c r="U380" s="340"/>
      <c r="W380" s="20"/>
    </row>
    <row r="381" spans="1:26" ht="15" customHeight="1" x14ac:dyDescent="0.2">
      <c r="B381" s="16"/>
      <c r="C381" s="52"/>
      <c r="D381" s="52"/>
      <c r="I381" s="16"/>
      <c r="Q381" s="397"/>
      <c r="S381" s="341"/>
      <c r="T381" s="340"/>
      <c r="U381" s="398"/>
      <c r="V381" s="29"/>
      <c r="W381" s="20"/>
    </row>
    <row r="382" spans="1:26" ht="26.25" customHeight="1" x14ac:dyDescent="0.2">
      <c r="A382" s="32"/>
      <c r="B382" s="583" t="s">
        <v>249</v>
      </c>
      <c r="C382" s="583"/>
      <c r="D382" s="37"/>
      <c r="I382" s="37"/>
      <c r="Q382" s="397"/>
      <c r="S382" s="341"/>
      <c r="T382" s="340"/>
      <c r="U382" s="398"/>
      <c r="V382" s="29"/>
      <c r="W382" s="20"/>
    </row>
    <row r="383" spans="1:26" ht="15" customHeight="1" x14ac:dyDescent="0.2">
      <c r="A383" s="32"/>
      <c r="B383" s="33"/>
      <c r="C383" s="40"/>
      <c r="D383" s="37"/>
      <c r="I383" s="37"/>
      <c r="Q383" s="397"/>
      <c r="S383" s="341"/>
      <c r="T383" s="340"/>
      <c r="U383" s="398"/>
      <c r="V383" s="29"/>
      <c r="W383" s="20"/>
    </row>
    <row r="384" spans="1:26" ht="15" customHeight="1" x14ac:dyDescent="0.2">
      <c r="A384" s="35"/>
      <c r="B384" s="96" t="s">
        <v>29</v>
      </c>
      <c r="C384" s="96" t="s">
        <v>4</v>
      </c>
      <c r="D384" s="163" t="s">
        <v>176</v>
      </c>
      <c r="I384" s="37"/>
      <c r="Q384" s="397"/>
      <c r="S384" s="341"/>
      <c r="T384" s="340"/>
      <c r="V384" s="29"/>
      <c r="W384" s="38"/>
      <c r="X384" s="26"/>
      <c r="Y384" s="26"/>
      <c r="Z384" s="26"/>
    </row>
    <row r="385" spans="1:26" ht="21" customHeight="1" x14ac:dyDescent="0.2">
      <c r="A385" s="35"/>
      <c r="B385" s="50" t="s">
        <v>62</v>
      </c>
      <c r="C385" s="287">
        <v>1184</v>
      </c>
      <c r="D385" s="275">
        <v>11439.826855970001</v>
      </c>
      <c r="I385" s="37"/>
      <c r="Q385" s="397"/>
      <c r="R385" s="341">
        <v>1194</v>
      </c>
      <c r="S385" s="340">
        <v>11561.084681139999</v>
      </c>
      <c r="T385" s="340"/>
      <c r="V385" s="29"/>
      <c r="W385" s="38"/>
      <c r="X385" s="26"/>
      <c r="Y385" s="26"/>
      <c r="Z385" s="26"/>
    </row>
    <row r="386" spans="1:26" ht="21" customHeight="1" x14ac:dyDescent="0.2">
      <c r="A386" s="35"/>
      <c r="B386" s="50" t="s">
        <v>34</v>
      </c>
      <c r="C386" s="287">
        <v>1241</v>
      </c>
      <c r="D386" s="275">
        <v>11684.94093755</v>
      </c>
      <c r="I386" s="37"/>
      <c r="P386" s="25"/>
      <c r="Q386" s="397"/>
      <c r="R386" s="341">
        <v>1250</v>
      </c>
      <c r="S386" s="340">
        <v>11757.39268535</v>
      </c>
      <c r="T386" s="340"/>
      <c r="U386" s="340"/>
      <c r="V386" s="27"/>
      <c r="W386" s="25"/>
      <c r="X386" s="22"/>
      <c r="Y386" s="26"/>
      <c r="Z386" s="26"/>
    </row>
    <row r="387" spans="1:26" ht="21" customHeight="1" x14ac:dyDescent="0.2">
      <c r="A387" s="35"/>
      <c r="B387" s="50" t="s">
        <v>35</v>
      </c>
      <c r="C387" s="287">
        <v>1452</v>
      </c>
      <c r="D387" s="275">
        <v>13119.60158029</v>
      </c>
      <c r="I387" s="37"/>
      <c r="O387" s="25"/>
      <c r="P387" s="22"/>
      <c r="Q387" s="397"/>
      <c r="R387" s="341">
        <v>1468</v>
      </c>
      <c r="S387" s="340">
        <v>13233.118580290002</v>
      </c>
      <c r="T387" s="340"/>
      <c r="U387" s="340"/>
      <c r="V387" s="27"/>
      <c r="W387" s="25"/>
      <c r="X387" s="22"/>
      <c r="Y387" s="26"/>
      <c r="Z387" s="26"/>
    </row>
    <row r="388" spans="1:26" ht="21" customHeight="1" x14ac:dyDescent="0.2">
      <c r="A388" s="35"/>
      <c r="B388" s="50" t="s">
        <v>36</v>
      </c>
      <c r="C388" s="287">
        <v>865</v>
      </c>
      <c r="D388" s="275">
        <v>8126.1075700900001</v>
      </c>
      <c r="I388" s="37"/>
      <c r="O388" s="25"/>
      <c r="P388" s="22"/>
      <c r="Q388" s="397"/>
      <c r="R388" s="341">
        <v>873</v>
      </c>
      <c r="S388" s="340">
        <v>8183.7862042799998</v>
      </c>
      <c r="T388" s="340"/>
      <c r="U388" s="340"/>
      <c r="V388" s="27"/>
      <c r="W388" s="25"/>
      <c r="X388" s="22"/>
      <c r="Y388" s="26"/>
      <c r="Z388" s="26"/>
    </row>
    <row r="389" spans="1:26" ht="21" customHeight="1" x14ac:dyDescent="0.2">
      <c r="A389" s="35"/>
      <c r="B389" s="50" t="s">
        <v>37</v>
      </c>
      <c r="C389" s="287">
        <v>1382</v>
      </c>
      <c r="D389" s="275">
        <v>14576.447068189998</v>
      </c>
      <c r="I389" s="37"/>
      <c r="O389" s="25"/>
      <c r="P389" s="22"/>
      <c r="Q389" s="397"/>
      <c r="R389" s="341">
        <v>1391</v>
      </c>
      <c r="S389" s="340">
        <v>14694.003939570001</v>
      </c>
      <c r="T389" s="340"/>
      <c r="U389" s="340"/>
      <c r="V389" s="27"/>
      <c r="W389" s="25"/>
      <c r="X389" s="22"/>
      <c r="Y389" s="26"/>
      <c r="Z389" s="26"/>
    </row>
    <row r="390" spans="1:26" ht="21" customHeight="1" x14ac:dyDescent="0.2">
      <c r="A390" s="35"/>
      <c r="B390" s="50" t="s">
        <v>33</v>
      </c>
      <c r="C390" s="287">
        <v>1232</v>
      </c>
      <c r="D390" s="275">
        <v>12194.02790134</v>
      </c>
      <c r="I390" s="37"/>
      <c r="O390" s="25"/>
      <c r="P390" s="22"/>
      <c r="Q390" s="397"/>
      <c r="S390" s="341"/>
      <c r="T390" s="340"/>
      <c r="V390" s="27"/>
      <c r="W390" s="25"/>
      <c r="X390" s="22"/>
      <c r="Y390" s="26"/>
      <c r="Z390" s="26"/>
    </row>
    <row r="391" spans="1:26" ht="21" customHeight="1" x14ac:dyDescent="0.2">
      <c r="A391" s="35"/>
      <c r="B391" s="50" t="s">
        <v>38</v>
      </c>
      <c r="C391" s="287">
        <v>1015</v>
      </c>
      <c r="D391" s="275">
        <v>9141.14210035</v>
      </c>
      <c r="I391" s="37"/>
      <c r="O391" s="25"/>
      <c r="P391" s="22"/>
      <c r="Q391" s="397"/>
      <c r="S391" s="341"/>
      <c r="T391" s="340"/>
      <c r="V391" s="27"/>
      <c r="W391" s="25"/>
      <c r="X391" s="22"/>
      <c r="Y391" s="26"/>
      <c r="Z391" s="26"/>
    </row>
    <row r="392" spans="1:26" ht="21" customHeight="1" x14ac:dyDescent="0.2">
      <c r="A392" s="35"/>
      <c r="B392" s="50" t="s">
        <v>39</v>
      </c>
      <c r="C392" s="287">
        <v>479</v>
      </c>
      <c r="D392" s="275">
        <v>4350.9478458399999</v>
      </c>
      <c r="I392" s="37"/>
      <c r="O392" s="25"/>
      <c r="P392" s="22"/>
      <c r="Q392" s="397"/>
      <c r="S392" s="341"/>
      <c r="T392" s="340"/>
      <c r="U392" s="318"/>
      <c r="V392" s="27"/>
      <c r="W392" s="25"/>
      <c r="X392" s="22"/>
      <c r="Y392" s="26"/>
      <c r="Z392" s="26"/>
    </row>
    <row r="393" spans="1:26" ht="21" hidden="1" customHeight="1" x14ac:dyDescent="0.2">
      <c r="A393" s="35"/>
      <c r="B393" s="50" t="s">
        <v>40</v>
      </c>
      <c r="C393" s="287"/>
      <c r="D393" s="275"/>
      <c r="I393" s="37"/>
      <c r="O393" s="25"/>
      <c r="P393" s="22"/>
      <c r="Q393" s="397"/>
      <c r="S393" s="341"/>
      <c r="T393" s="340"/>
      <c r="U393" s="318"/>
      <c r="V393" s="27"/>
      <c r="W393" s="25"/>
      <c r="X393" s="22"/>
      <c r="Y393" s="26"/>
      <c r="Z393" s="26"/>
    </row>
    <row r="394" spans="1:26" ht="21" hidden="1" customHeight="1" x14ac:dyDescent="0.2">
      <c r="A394" s="35"/>
      <c r="B394" s="50" t="s">
        <v>41</v>
      </c>
      <c r="C394" s="287"/>
      <c r="D394" s="275"/>
      <c r="I394" s="37"/>
      <c r="O394" s="25"/>
      <c r="P394" s="22"/>
      <c r="Q394" s="397"/>
      <c r="S394" s="341"/>
      <c r="T394" s="340"/>
      <c r="U394" s="318"/>
      <c r="V394" s="27"/>
      <c r="W394" s="25"/>
      <c r="X394" s="22"/>
      <c r="Y394" s="26"/>
      <c r="Z394" s="26"/>
    </row>
    <row r="395" spans="1:26" ht="21" hidden="1" customHeight="1" x14ac:dyDescent="0.2">
      <c r="A395" s="35"/>
      <c r="B395" s="50" t="s">
        <v>42</v>
      </c>
      <c r="C395" s="189"/>
      <c r="D395" s="275"/>
      <c r="I395" s="37"/>
      <c r="Q395" s="397"/>
      <c r="S395" s="341"/>
      <c r="T395" s="340"/>
      <c r="U395" s="318"/>
      <c r="V395" s="27"/>
      <c r="W395" s="25"/>
      <c r="X395" s="22"/>
      <c r="Y395" s="26"/>
      <c r="Z395" s="26"/>
    </row>
    <row r="396" spans="1:26" ht="21" hidden="1" customHeight="1" x14ac:dyDescent="0.2">
      <c r="A396" s="35"/>
      <c r="B396" s="50" t="s">
        <v>63</v>
      </c>
      <c r="C396" s="189"/>
      <c r="D396" s="275"/>
      <c r="I396" s="37"/>
      <c r="Q396" s="397"/>
      <c r="S396" s="341"/>
      <c r="T396" s="340"/>
      <c r="V396" s="27"/>
      <c r="W396" s="25"/>
      <c r="X396" s="22"/>
      <c r="Y396" s="26"/>
      <c r="Z396" s="26"/>
    </row>
    <row r="397" spans="1:26" ht="21" hidden="1" customHeight="1" x14ac:dyDescent="0.2">
      <c r="A397" s="35"/>
      <c r="B397" s="48"/>
      <c r="C397" s="189"/>
      <c r="D397" s="275"/>
      <c r="I397" s="37"/>
      <c r="Q397" s="397"/>
      <c r="S397" s="341"/>
      <c r="T397" s="340"/>
      <c r="V397" s="27"/>
      <c r="W397" s="25"/>
      <c r="X397" s="22"/>
      <c r="Y397" s="26"/>
      <c r="Z397" s="26"/>
    </row>
    <row r="398" spans="1:26" ht="15" customHeight="1" x14ac:dyDescent="0.2">
      <c r="A398" s="35"/>
      <c r="B398" s="165" t="s">
        <v>7</v>
      </c>
      <c r="C398" s="190">
        <f>SUM(C385:C397)</f>
        <v>8850</v>
      </c>
      <c r="D398" s="313">
        <f>SUM(D385:D397)</f>
        <v>84633.041859619989</v>
      </c>
      <c r="I398" s="37"/>
      <c r="Q398" s="397"/>
      <c r="S398" s="341"/>
      <c r="T398" s="340"/>
      <c r="V398" s="27"/>
      <c r="W398" s="38"/>
      <c r="X398" s="26"/>
      <c r="Y398" s="26"/>
      <c r="Z398" s="26"/>
    </row>
    <row r="399" spans="1:26" ht="15" customHeight="1" x14ac:dyDescent="0.2">
      <c r="A399" s="35"/>
      <c r="B399" s="588" t="s">
        <v>248</v>
      </c>
      <c r="C399" s="588"/>
      <c r="D399" s="588"/>
      <c r="E399" s="39"/>
      <c r="F399" s="47"/>
      <c r="G399" s="49"/>
      <c r="H399" s="39"/>
      <c r="I399" s="37"/>
      <c r="Q399" s="397"/>
      <c r="S399" s="341"/>
      <c r="T399" s="340"/>
      <c r="V399" s="27"/>
      <c r="W399" s="5"/>
      <c r="X399" s="26"/>
      <c r="Y399" s="25"/>
      <c r="Z399" s="65"/>
    </row>
    <row r="400" spans="1:26" ht="15" customHeight="1" x14ac:dyDescent="0.2">
      <c r="A400" s="35"/>
      <c r="B400" s="589"/>
      <c r="C400" s="589"/>
      <c r="D400" s="589"/>
      <c r="I400" s="37"/>
      <c r="Q400" s="339"/>
      <c r="T400" s="318"/>
      <c r="V400" s="27"/>
      <c r="W400" s="20"/>
    </row>
    <row r="401" spans="1:34" ht="17.25" customHeight="1" x14ac:dyDescent="0.2">
      <c r="A401" s="35"/>
      <c r="B401" s="589"/>
      <c r="C401" s="589"/>
      <c r="D401" s="589"/>
      <c r="I401" s="17"/>
      <c r="Q401" s="339"/>
      <c r="V401" s="27"/>
      <c r="W401" s="27"/>
    </row>
    <row r="402" spans="1:34" ht="17.25" customHeight="1" x14ac:dyDescent="0.2">
      <c r="A402" s="35"/>
      <c r="B402" s="315"/>
      <c r="C402" s="315"/>
      <c r="D402" s="315"/>
      <c r="I402" s="17"/>
      <c r="Q402" s="339"/>
      <c r="V402" s="27"/>
      <c r="W402" s="27"/>
    </row>
    <row r="403" spans="1:34" ht="17.25" customHeight="1" x14ac:dyDescent="0.2">
      <c r="A403" s="35"/>
      <c r="B403" s="315"/>
      <c r="C403" s="315"/>
      <c r="D403" s="315"/>
      <c r="I403" s="17"/>
      <c r="Q403" s="339"/>
      <c r="V403" s="27"/>
      <c r="W403" s="27"/>
    </row>
    <row r="404" spans="1:34" ht="17.25" customHeight="1" x14ac:dyDescent="0.2">
      <c r="A404" s="35"/>
      <c r="B404" s="315"/>
      <c r="C404" s="315"/>
      <c r="D404" s="315"/>
      <c r="I404" s="17"/>
      <c r="Q404" s="339"/>
      <c r="V404" s="27"/>
      <c r="W404" s="27"/>
    </row>
    <row r="405" spans="1:34" ht="17.25" customHeight="1" x14ac:dyDescent="0.2">
      <c r="A405" s="35"/>
      <c r="B405" s="158"/>
      <c r="C405" s="224"/>
      <c r="D405" s="158"/>
      <c r="I405" s="17"/>
      <c r="Q405" s="339"/>
      <c r="V405" s="27"/>
      <c r="W405" s="27"/>
    </row>
    <row r="406" spans="1:34" ht="15" customHeight="1" x14ac:dyDescent="0.2">
      <c r="A406" s="35"/>
      <c r="B406" s="18"/>
      <c r="C406" s="82"/>
      <c r="D406" s="65"/>
      <c r="F406" s="23"/>
      <c r="Q406" s="339"/>
      <c r="AH406" s="136"/>
    </row>
    <row r="407" spans="1:34" ht="26.25" customHeight="1" x14ac:dyDescent="0.2">
      <c r="A407" s="35"/>
      <c r="B407" s="583" t="s">
        <v>250</v>
      </c>
      <c r="C407" s="583"/>
      <c r="D407" s="495"/>
      <c r="F407" s="59"/>
      <c r="Q407" s="339"/>
      <c r="AH407" s="136"/>
    </row>
    <row r="408" spans="1:34" ht="15" customHeight="1" x14ac:dyDescent="0.2">
      <c r="A408" s="35"/>
      <c r="F408" s="59"/>
      <c r="Q408" s="339"/>
      <c r="R408" s="399"/>
      <c r="S408" s="399"/>
      <c r="T408" s="399"/>
      <c r="AH408" s="136"/>
    </row>
    <row r="409" spans="1:34" ht="15" customHeight="1" x14ac:dyDescent="0.25">
      <c r="A409" s="35"/>
      <c r="B409" s="96" t="s">
        <v>29</v>
      </c>
      <c r="C409" s="96" t="s">
        <v>4</v>
      </c>
      <c r="D409" s="163" t="s">
        <v>176</v>
      </c>
      <c r="F409" s="59"/>
      <c r="Q409" s="339"/>
      <c r="R409" s="545" t="s">
        <v>29</v>
      </c>
      <c r="S409" s="545" t="s">
        <v>6</v>
      </c>
      <c r="T409" s="545" t="s">
        <v>370</v>
      </c>
      <c r="V409" s="526" t="s">
        <v>29</v>
      </c>
      <c r="W409" s="526" t="s">
        <v>6</v>
      </c>
      <c r="X409" s="526" t="s">
        <v>194</v>
      </c>
      <c r="AH409" s="136"/>
    </row>
    <row r="410" spans="1:34" ht="18.75" customHeight="1" x14ac:dyDescent="0.25">
      <c r="A410" s="35"/>
      <c r="B410" s="18" t="s">
        <v>62</v>
      </c>
      <c r="C410" s="37">
        <f>+S410</f>
        <v>116</v>
      </c>
      <c r="D410" s="275">
        <f>+T410/1000000</f>
        <v>757.07349999999997</v>
      </c>
      <c r="F410" s="59"/>
      <c r="Q410" s="339"/>
      <c r="R410" s="546" t="s">
        <v>364</v>
      </c>
      <c r="S410" s="547">
        <v>116</v>
      </c>
      <c r="T410" s="548">
        <v>757073500</v>
      </c>
      <c r="V410" s="527" t="s">
        <v>364</v>
      </c>
      <c r="W410" s="528">
        <v>118</v>
      </c>
      <c r="X410" s="529">
        <v>770030500</v>
      </c>
      <c r="AH410" s="136"/>
    </row>
    <row r="411" spans="1:34" ht="18.75" customHeight="1" x14ac:dyDescent="0.25">
      <c r="A411" s="35"/>
      <c r="B411" s="18" t="s">
        <v>34</v>
      </c>
      <c r="C411" s="37">
        <f>+S411</f>
        <v>135</v>
      </c>
      <c r="D411" s="275">
        <f>+T411/1000000</f>
        <v>874.94799999999998</v>
      </c>
      <c r="F411" s="59"/>
      <c r="Q411" s="339"/>
      <c r="R411" s="546" t="s">
        <v>369</v>
      </c>
      <c r="S411" s="547">
        <v>135</v>
      </c>
      <c r="T411" s="548">
        <v>874948000</v>
      </c>
      <c r="V411" s="527" t="s">
        <v>369</v>
      </c>
      <c r="W411" s="528">
        <v>135</v>
      </c>
      <c r="X411" s="529">
        <v>874948000</v>
      </c>
      <c r="AH411" s="136"/>
    </row>
    <row r="412" spans="1:34" ht="18.75" customHeight="1" x14ac:dyDescent="0.25">
      <c r="A412" s="35"/>
      <c r="B412" s="18" t="s">
        <v>35</v>
      </c>
      <c r="C412" s="37">
        <f>+S412</f>
        <v>150</v>
      </c>
      <c r="D412" s="275">
        <f>+T412/1000000</f>
        <v>972.70600000000002</v>
      </c>
      <c r="F412" s="59"/>
      <c r="Q412" s="339"/>
      <c r="R412" s="546" t="s">
        <v>373</v>
      </c>
      <c r="S412" s="547">
        <v>150</v>
      </c>
      <c r="T412" s="548">
        <v>972706000</v>
      </c>
      <c r="V412" s="527" t="s">
        <v>373</v>
      </c>
      <c r="W412" s="528">
        <v>151</v>
      </c>
      <c r="X412" s="529">
        <v>976522000</v>
      </c>
      <c r="AH412" s="136"/>
    </row>
    <row r="413" spans="1:34" ht="18.75" customHeight="1" x14ac:dyDescent="0.25">
      <c r="A413" s="35"/>
      <c r="B413" s="18" t="s">
        <v>36</v>
      </c>
      <c r="C413" s="37">
        <f>+S413</f>
        <v>88</v>
      </c>
      <c r="D413" s="275">
        <f>+T413/1000000</f>
        <v>568.31100000000004</v>
      </c>
      <c r="F413" s="59"/>
      <c r="Q413" s="339"/>
      <c r="R413" s="546" t="s">
        <v>380</v>
      </c>
      <c r="S413" s="547">
        <v>88</v>
      </c>
      <c r="T413" s="548">
        <v>568311000</v>
      </c>
      <c r="V413" s="527" t="s">
        <v>380</v>
      </c>
      <c r="W413" s="528">
        <v>88</v>
      </c>
      <c r="X413" s="529">
        <v>568311000</v>
      </c>
      <c r="AH413" s="136"/>
    </row>
    <row r="414" spans="1:34" ht="18.75" customHeight="1" x14ac:dyDescent="0.25">
      <c r="A414" s="35"/>
      <c r="B414" s="18" t="s">
        <v>37</v>
      </c>
      <c r="C414" s="37">
        <f t="shared" ref="C414:C422" si="27">+S414</f>
        <v>98</v>
      </c>
      <c r="D414" s="275">
        <f t="shared" ref="D414:D422" si="28">+T414/1000000</f>
        <v>645.101</v>
      </c>
      <c r="F414" s="59"/>
      <c r="Q414" s="339"/>
      <c r="R414" s="546" t="s">
        <v>381</v>
      </c>
      <c r="S414" s="547">
        <v>98</v>
      </c>
      <c r="T414" s="548">
        <v>645101000</v>
      </c>
      <c r="AH414" s="136"/>
    </row>
    <row r="415" spans="1:34" ht="18.75" customHeight="1" x14ac:dyDescent="0.25">
      <c r="A415" s="35"/>
      <c r="B415" s="18" t="s">
        <v>33</v>
      </c>
      <c r="C415" s="37">
        <f t="shared" si="27"/>
        <v>93</v>
      </c>
      <c r="D415" s="275">
        <f t="shared" si="28"/>
        <v>582.95500000000004</v>
      </c>
      <c r="F415" s="59"/>
      <c r="Q415" s="339"/>
      <c r="R415" s="546" t="s">
        <v>382</v>
      </c>
      <c r="S415" s="547">
        <v>93</v>
      </c>
      <c r="T415" s="548">
        <v>582955000</v>
      </c>
      <c r="AH415" s="136"/>
    </row>
    <row r="416" spans="1:34" ht="18.75" customHeight="1" x14ac:dyDescent="0.25">
      <c r="A416" s="35"/>
      <c r="B416" s="18" t="s">
        <v>38</v>
      </c>
      <c r="C416" s="37">
        <f t="shared" si="27"/>
        <v>122</v>
      </c>
      <c r="D416" s="275">
        <f t="shared" si="28"/>
        <v>795.31700000000001</v>
      </c>
      <c r="F416" s="59"/>
      <c r="Q416" s="339"/>
      <c r="R416" s="546" t="s">
        <v>383</v>
      </c>
      <c r="S416" s="547">
        <v>122</v>
      </c>
      <c r="T416" s="548">
        <v>795317000</v>
      </c>
      <c r="AH416" s="136"/>
    </row>
    <row r="417" spans="1:34" ht="18.75" customHeight="1" x14ac:dyDescent="0.25">
      <c r="A417" s="35"/>
      <c r="B417" s="18" t="s">
        <v>39</v>
      </c>
      <c r="C417" s="37">
        <f t="shared" si="27"/>
        <v>44</v>
      </c>
      <c r="D417" s="275">
        <f t="shared" si="28"/>
        <v>282.38799999999998</v>
      </c>
      <c r="F417" s="59"/>
      <c r="Q417" s="339"/>
      <c r="R417" s="546" t="s">
        <v>384</v>
      </c>
      <c r="S417" s="547">
        <v>44</v>
      </c>
      <c r="T417" s="548">
        <v>282388000</v>
      </c>
      <c r="AH417" s="136"/>
    </row>
    <row r="418" spans="1:34" ht="18.75" hidden="1" customHeight="1" x14ac:dyDescent="0.2">
      <c r="A418" s="35"/>
      <c r="B418" s="18" t="s">
        <v>40</v>
      </c>
      <c r="C418" s="37">
        <f t="shared" si="27"/>
        <v>0</v>
      </c>
      <c r="D418" s="275">
        <f t="shared" si="28"/>
        <v>0</v>
      </c>
      <c r="E418" s="59"/>
      <c r="F418" s="59"/>
      <c r="Q418" s="339"/>
      <c r="R418" s="508" t="s">
        <v>385</v>
      </c>
      <c r="S418" s="509"/>
      <c r="T418" s="510"/>
      <c r="Z418" s="26"/>
      <c r="AA418" s="26"/>
      <c r="AB418" s="26"/>
      <c r="AC418" s="26"/>
      <c r="AD418" s="26"/>
      <c r="AE418" s="511"/>
      <c r="AF418" s="512"/>
      <c r="AG418" s="24"/>
      <c r="AH418" s="136"/>
    </row>
    <row r="419" spans="1:34" ht="18.75" hidden="1" customHeight="1" x14ac:dyDescent="0.2">
      <c r="A419" s="35"/>
      <c r="B419" s="18" t="s">
        <v>41</v>
      </c>
      <c r="C419" s="37">
        <f t="shared" si="27"/>
        <v>0</v>
      </c>
      <c r="D419" s="275">
        <f t="shared" si="28"/>
        <v>0</v>
      </c>
      <c r="E419" s="59"/>
      <c r="F419" s="59"/>
      <c r="O419" s="27"/>
      <c r="P419" s="28"/>
      <c r="Q419" s="297"/>
      <c r="R419" s="508" t="s">
        <v>386</v>
      </c>
      <c r="S419" s="509"/>
      <c r="T419" s="510"/>
      <c r="Z419" s="26"/>
      <c r="AA419" s="26"/>
      <c r="AB419" s="26"/>
      <c r="AC419" s="26"/>
      <c r="AD419" s="26"/>
      <c r="AE419" s="26"/>
      <c r="AF419" s="26"/>
      <c r="AG419" s="28"/>
      <c r="AH419" s="26"/>
    </row>
    <row r="420" spans="1:34" ht="18.75" hidden="1" customHeight="1" x14ac:dyDescent="0.2">
      <c r="A420" s="35"/>
      <c r="B420" s="18" t="s">
        <v>42</v>
      </c>
      <c r="C420" s="37">
        <f t="shared" si="27"/>
        <v>0</v>
      </c>
      <c r="D420" s="275">
        <f t="shared" si="28"/>
        <v>0</v>
      </c>
      <c r="E420" s="59"/>
      <c r="F420" s="59"/>
      <c r="O420" s="27"/>
      <c r="P420" s="28"/>
      <c r="Q420" s="297"/>
      <c r="R420" s="508" t="s">
        <v>387</v>
      </c>
      <c r="S420" s="509"/>
      <c r="T420" s="510"/>
    </row>
    <row r="421" spans="1:34" ht="18.75" hidden="1" customHeight="1" x14ac:dyDescent="0.2">
      <c r="A421" s="35"/>
      <c r="B421" s="18" t="s">
        <v>63</v>
      </c>
      <c r="C421" s="37">
        <f t="shared" si="27"/>
        <v>0</v>
      </c>
      <c r="D421" s="275">
        <f t="shared" si="28"/>
        <v>0</v>
      </c>
      <c r="E421" s="59"/>
      <c r="F421" s="59"/>
      <c r="O421" s="27"/>
      <c r="P421" s="28"/>
      <c r="Q421" s="297"/>
      <c r="R421" s="508" t="s">
        <v>388</v>
      </c>
      <c r="S421" s="509"/>
      <c r="T421" s="510"/>
    </row>
    <row r="422" spans="1:34" ht="18.75" hidden="1" customHeight="1" x14ac:dyDescent="0.2">
      <c r="A422" s="35"/>
      <c r="B422" s="217"/>
      <c r="C422" s="37">
        <f t="shared" si="27"/>
        <v>0</v>
      </c>
      <c r="D422" s="275">
        <f t="shared" si="28"/>
        <v>0</v>
      </c>
      <c r="E422" s="59"/>
      <c r="F422" s="59"/>
      <c r="I422" s="65"/>
      <c r="O422" s="27"/>
      <c r="P422" s="28"/>
      <c r="Q422" s="297"/>
      <c r="R422" s="508" t="s">
        <v>389</v>
      </c>
      <c r="S422" s="513"/>
      <c r="T422" s="514"/>
    </row>
    <row r="423" spans="1:34" ht="15" customHeight="1" x14ac:dyDescent="0.2">
      <c r="A423" s="35"/>
      <c r="B423" s="165" t="s">
        <v>7</v>
      </c>
      <c r="C423" s="96">
        <f>SUM(C410:C421)</f>
        <v>846</v>
      </c>
      <c r="D423" s="313">
        <f>SUM(D410:D421)</f>
        <v>5478.7995000000001</v>
      </c>
      <c r="I423" s="65"/>
      <c r="O423" s="27"/>
      <c r="P423" s="28"/>
      <c r="Q423" s="297"/>
      <c r="R423" s="324"/>
      <c r="S423" s="324">
        <f>SUM(S410:S422)</f>
        <v>846</v>
      </c>
      <c r="T423" s="325">
        <f>SUM(T410:T422)</f>
        <v>5478799500</v>
      </c>
    </row>
    <row r="424" spans="1:34" ht="15" customHeight="1" x14ac:dyDescent="0.2">
      <c r="A424" s="35"/>
      <c r="B424" s="590" t="s">
        <v>171</v>
      </c>
      <c r="C424" s="590"/>
      <c r="D424" s="590"/>
      <c r="I424" s="65"/>
      <c r="O424" s="27"/>
      <c r="P424" s="28"/>
      <c r="Q424" s="297"/>
      <c r="W424" s="27"/>
    </row>
    <row r="425" spans="1:34" ht="15" customHeight="1" x14ac:dyDescent="0.2">
      <c r="A425" s="35"/>
      <c r="B425" s="591"/>
      <c r="C425" s="591"/>
      <c r="D425" s="591"/>
      <c r="I425" s="65"/>
      <c r="O425" s="177"/>
      <c r="P425" s="178"/>
      <c r="Q425" s="400"/>
      <c r="W425" s="27"/>
    </row>
    <row r="426" spans="1:34" ht="15.75" customHeight="1" x14ac:dyDescent="0.2">
      <c r="B426" s="591"/>
      <c r="C426" s="591"/>
      <c r="D426" s="591"/>
      <c r="E426" s="32"/>
      <c r="F426" s="32"/>
      <c r="G426" s="32"/>
      <c r="H426" s="33"/>
      <c r="I426" s="161"/>
      <c r="J426" s="37"/>
      <c r="O426" s="30"/>
      <c r="P426" s="28"/>
      <c r="Q426" s="297"/>
      <c r="R426" s="401"/>
    </row>
    <row r="427" spans="1:34" ht="15.75" customHeight="1" x14ac:dyDescent="0.2">
      <c r="B427" s="160"/>
      <c r="C427" s="160"/>
      <c r="D427" s="160"/>
      <c r="E427" s="32"/>
      <c r="F427" s="32"/>
      <c r="G427" s="32"/>
      <c r="H427" s="33"/>
      <c r="I427" s="161"/>
      <c r="J427" s="37"/>
      <c r="O427" s="30"/>
      <c r="P427" s="28"/>
      <c r="Q427" s="297"/>
      <c r="R427" s="401"/>
    </row>
    <row r="428" spans="1:34" ht="15.75" customHeight="1" x14ac:dyDescent="0.2">
      <c r="B428" s="160"/>
      <c r="C428" s="160"/>
      <c r="D428" s="160"/>
      <c r="E428" s="32"/>
      <c r="F428" s="32"/>
      <c r="G428" s="32"/>
      <c r="H428" s="33"/>
      <c r="I428" s="161"/>
      <c r="J428" s="37"/>
      <c r="O428" s="30"/>
      <c r="P428" s="28"/>
      <c r="Q428" s="297"/>
      <c r="R428" s="401"/>
    </row>
    <row r="429" spans="1:34" ht="15.75" customHeight="1" x14ac:dyDescent="0.2">
      <c r="B429" s="316"/>
      <c r="C429" s="316"/>
      <c r="D429" s="316"/>
      <c r="E429" s="32"/>
      <c r="F429" s="32"/>
      <c r="G429" s="32"/>
      <c r="H429" s="33"/>
      <c r="I429" s="161"/>
      <c r="J429" s="37"/>
      <c r="O429" s="30"/>
      <c r="P429" s="28"/>
      <c r="Q429" s="297"/>
      <c r="R429" s="401"/>
    </row>
    <row r="430" spans="1:34" ht="15.75" customHeight="1" x14ac:dyDescent="0.2">
      <c r="B430" s="316"/>
      <c r="C430" s="316"/>
      <c r="D430" s="316"/>
      <c r="E430" s="32"/>
      <c r="F430" s="32"/>
      <c r="G430" s="32"/>
      <c r="H430" s="33"/>
      <c r="I430" s="161"/>
      <c r="J430" s="37"/>
      <c r="O430" s="30"/>
      <c r="P430" s="28"/>
      <c r="Q430" s="297"/>
      <c r="R430" s="401"/>
    </row>
    <row r="431" spans="1:34" ht="26.25" customHeight="1" x14ac:dyDescent="0.2">
      <c r="A431" s="32"/>
      <c r="B431" s="583" t="s">
        <v>270</v>
      </c>
      <c r="C431" s="583"/>
      <c r="D431" s="583"/>
      <c r="E431" s="33"/>
      <c r="F431" s="161"/>
      <c r="L431" s="493"/>
      <c r="P431" s="28"/>
      <c r="Q431" s="339"/>
    </row>
    <row r="432" spans="1:34" ht="15.75" customHeight="1" x14ac:dyDescent="0.2">
      <c r="A432" s="32"/>
      <c r="B432" s="33"/>
      <c r="C432" s="40"/>
      <c r="D432" s="26"/>
      <c r="E432" s="26"/>
      <c r="L432" s="493"/>
      <c r="O432" s="26"/>
      <c r="P432" s="592"/>
      <c r="Q432" s="339"/>
      <c r="R432" s="593"/>
      <c r="S432" s="593"/>
      <c r="V432" s="157"/>
    </row>
    <row r="433" spans="1:23" ht="15.75" customHeight="1" x14ac:dyDescent="0.2">
      <c r="A433" s="35"/>
      <c r="C433" s="594" t="s">
        <v>450</v>
      </c>
      <c r="D433" s="594"/>
      <c r="E433" s="594"/>
      <c r="F433" s="594"/>
      <c r="G433" s="55"/>
      <c r="H433" s="55"/>
      <c r="I433" s="594" t="s">
        <v>456</v>
      </c>
      <c r="J433" s="594"/>
      <c r="K433" s="594"/>
      <c r="L433" s="594"/>
      <c r="P433" s="592"/>
      <c r="Q433" s="402"/>
      <c r="R433" s="403"/>
      <c r="S433" s="403"/>
      <c r="V433" s="128"/>
    </row>
    <row r="434" spans="1:23" s="59" customFormat="1" ht="33" customHeight="1" x14ac:dyDescent="0.2">
      <c r="A434" s="69"/>
      <c r="C434" s="585" t="s">
        <v>451</v>
      </c>
      <c r="D434" s="585"/>
      <c r="E434" s="586" t="s">
        <v>452</v>
      </c>
      <c r="F434" s="587"/>
      <c r="G434" s="52"/>
      <c r="I434" s="585" t="s">
        <v>457</v>
      </c>
      <c r="J434" s="585"/>
      <c r="K434" s="586" t="s">
        <v>458</v>
      </c>
      <c r="L434" s="587"/>
      <c r="P434" s="179"/>
      <c r="Q434" s="404"/>
      <c r="R434" s="405"/>
      <c r="S434" s="405"/>
      <c r="T434" s="406"/>
      <c r="U434" s="406"/>
      <c r="V434" s="39"/>
    </row>
    <row r="435" spans="1:23" x14ac:dyDescent="0.2">
      <c r="A435" s="35"/>
      <c r="B435" s="159" t="s">
        <v>44</v>
      </c>
      <c r="C435" s="159" t="s">
        <v>252</v>
      </c>
      <c r="D435" s="159" t="s">
        <v>45</v>
      </c>
      <c r="E435" s="290" t="s">
        <v>32</v>
      </c>
      <c r="F435" s="290" t="s">
        <v>45</v>
      </c>
      <c r="H435" s="502" t="s">
        <v>44</v>
      </c>
      <c r="I435" s="502" t="s">
        <v>253</v>
      </c>
      <c r="J435" s="502" t="s">
        <v>45</v>
      </c>
      <c r="K435" s="502" t="s">
        <v>32</v>
      </c>
      <c r="L435" s="505" t="s">
        <v>45</v>
      </c>
      <c r="P435" s="180"/>
      <c r="Q435" s="407"/>
      <c r="R435" s="408"/>
      <c r="S435" s="409"/>
      <c r="U435" s="410"/>
      <c r="V435" s="181"/>
      <c r="W435" s="182"/>
    </row>
    <row r="436" spans="1:23" s="52" customFormat="1" x14ac:dyDescent="0.2">
      <c r="A436" s="53"/>
      <c r="B436" s="91" t="s">
        <v>46</v>
      </c>
      <c r="C436" s="137">
        <v>2317</v>
      </c>
      <c r="D436" s="156">
        <v>19624.06900679</v>
      </c>
      <c r="E436" s="137">
        <v>2382</v>
      </c>
      <c r="F436" s="156">
        <v>19746.59464187</v>
      </c>
      <c r="H436" s="91" t="s">
        <v>46</v>
      </c>
      <c r="I436" s="137">
        <v>2035</v>
      </c>
      <c r="J436" s="522">
        <v>14424.27761639</v>
      </c>
      <c r="K436" s="137">
        <v>1784</v>
      </c>
      <c r="L436" s="521">
        <v>12532.43643086</v>
      </c>
      <c r="P436" s="183"/>
      <c r="Q436" s="411"/>
      <c r="R436" s="412"/>
      <c r="S436" s="413"/>
      <c r="T436" s="317"/>
      <c r="U436" s="414"/>
      <c r="V436" s="184"/>
      <c r="W436" s="185"/>
    </row>
    <row r="437" spans="1:23" s="52" customFormat="1" x14ac:dyDescent="0.2">
      <c r="A437" s="53"/>
      <c r="B437" s="91" t="s">
        <v>47</v>
      </c>
      <c r="C437" s="137">
        <v>2149</v>
      </c>
      <c r="D437" s="156">
        <v>24494.274391490002</v>
      </c>
      <c r="E437" s="137">
        <v>2203</v>
      </c>
      <c r="F437" s="156">
        <v>25643.157744569999</v>
      </c>
      <c r="H437" s="91" t="s">
        <v>47</v>
      </c>
      <c r="I437" s="137">
        <v>2060</v>
      </c>
      <c r="J437" s="522">
        <v>25173.081827490001</v>
      </c>
      <c r="K437" s="137">
        <v>2008</v>
      </c>
      <c r="L437" s="521">
        <v>23867.884998630001</v>
      </c>
      <c r="M437" s="23"/>
      <c r="P437" s="183"/>
      <c r="Q437" s="411"/>
      <c r="R437" s="412"/>
      <c r="S437" s="413"/>
      <c r="T437" s="317"/>
      <c r="U437" s="414"/>
      <c r="V437" s="184"/>
      <c r="W437" s="185"/>
    </row>
    <row r="438" spans="1:23" s="52" customFormat="1" x14ac:dyDescent="0.2">
      <c r="A438" s="53"/>
      <c r="B438" s="91" t="s">
        <v>48</v>
      </c>
      <c r="C438" s="137">
        <v>151</v>
      </c>
      <c r="D438" s="156">
        <v>1975.3455484900001</v>
      </c>
      <c r="E438" s="137">
        <v>114</v>
      </c>
      <c r="F438" s="156">
        <v>1486.3706267</v>
      </c>
      <c r="H438" s="91" t="s">
        <v>48</v>
      </c>
      <c r="I438" s="137">
        <v>110</v>
      </c>
      <c r="J438" s="522">
        <v>1159.7669382500001</v>
      </c>
      <c r="K438" s="137">
        <v>91</v>
      </c>
      <c r="L438" s="521">
        <v>775.34662257000002</v>
      </c>
      <c r="M438" s="23"/>
      <c r="N438" s="138"/>
      <c r="O438" s="183"/>
      <c r="P438" s="183"/>
      <c r="Q438" s="411"/>
      <c r="R438" s="412"/>
      <c r="S438" s="413"/>
      <c r="T438" s="317"/>
      <c r="U438" s="317"/>
      <c r="V438" s="186"/>
    </row>
    <row r="439" spans="1:23" s="52" customFormat="1" x14ac:dyDescent="0.2">
      <c r="A439" s="53"/>
      <c r="B439" s="91" t="s">
        <v>49</v>
      </c>
      <c r="C439" s="137">
        <v>35</v>
      </c>
      <c r="D439" s="156">
        <v>471.46217451000001</v>
      </c>
      <c r="E439" s="137">
        <v>58</v>
      </c>
      <c r="F439" s="156">
        <v>855.87828857000011</v>
      </c>
      <c r="H439" s="91" t="s">
        <v>49</v>
      </c>
      <c r="I439" s="137">
        <v>93</v>
      </c>
      <c r="J439" s="522">
        <v>1162.82104856</v>
      </c>
      <c r="K439" s="137">
        <v>110</v>
      </c>
      <c r="L439" s="521">
        <v>1287.8067128299999</v>
      </c>
      <c r="M439" s="23"/>
      <c r="N439" s="138"/>
      <c r="O439" s="187"/>
      <c r="P439" s="187"/>
      <c r="Q439" s="411"/>
      <c r="R439" s="412"/>
      <c r="S439" s="413"/>
      <c r="T439" s="317"/>
      <c r="U439" s="414"/>
      <c r="V439" s="184"/>
      <c r="W439" s="185"/>
    </row>
    <row r="440" spans="1:23" s="52" customFormat="1" x14ac:dyDescent="0.2">
      <c r="A440" s="53"/>
      <c r="B440" s="91" t="s">
        <v>50</v>
      </c>
      <c r="C440" s="137">
        <v>4</v>
      </c>
      <c r="D440" s="156">
        <v>24.76</v>
      </c>
      <c r="E440" s="137">
        <v>4</v>
      </c>
      <c r="F440" s="156">
        <v>24.568999999999999</v>
      </c>
      <c r="H440" s="91" t="s">
        <v>50</v>
      </c>
      <c r="I440" s="137">
        <v>5</v>
      </c>
      <c r="J440" s="522">
        <v>24.698</v>
      </c>
      <c r="K440" s="137">
        <v>4</v>
      </c>
      <c r="L440" s="521">
        <v>20.637</v>
      </c>
      <c r="M440" s="23"/>
      <c r="N440" s="138"/>
      <c r="O440" s="187"/>
      <c r="P440" s="187"/>
      <c r="Q440" s="411"/>
      <c r="R440" s="412"/>
      <c r="S440" s="413"/>
      <c r="T440" s="317"/>
      <c r="U440" s="414"/>
      <c r="V440" s="184"/>
      <c r="W440" s="185"/>
    </row>
    <row r="441" spans="1:23" s="52" customFormat="1" x14ac:dyDescent="0.2">
      <c r="A441" s="53"/>
      <c r="B441" s="91" t="s">
        <v>51</v>
      </c>
      <c r="C441" s="137">
        <v>134</v>
      </c>
      <c r="D441" s="156">
        <v>1245.32161582</v>
      </c>
      <c r="E441" s="137">
        <v>150</v>
      </c>
      <c r="F441" s="156">
        <v>1425.0692218199999</v>
      </c>
      <c r="H441" s="91" t="s">
        <v>51</v>
      </c>
      <c r="I441" s="137">
        <v>116</v>
      </c>
      <c r="J441" s="522">
        <v>819.11550712999997</v>
      </c>
      <c r="K441" s="137">
        <v>182</v>
      </c>
      <c r="L441" s="521">
        <v>2095.6031526199999</v>
      </c>
      <c r="M441" s="23"/>
      <c r="N441" s="138"/>
      <c r="O441" s="183"/>
      <c r="P441" s="183"/>
      <c r="Q441" s="411"/>
      <c r="R441" s="412"/>
      <c r="S441" s="413"/>
      <c r="T441" s="317"/>
      <c r="U441" s="414"/>
      <c r="V441" s="184"/>
      <c r="W441" s="185"/>
    </row>
    <row r="442" spans="1:23" s="52" customFormat="1" x14ac:dyDescent="0.2">
      <c r="A442" s="53"/>
      <c r="B442" s="91" t="s">
        <v>170</v>
      </c>
      <c r="C442" s="137">
        <v>558</v>
      </c>
      <c r="D442" s="156">
        <v>4705.8172339700004</v>
      </c>
      <c r="E442" s="137">
        <v>588</v>
      </c>
      <c r="F442" s="156">
        <v>4720.0424841800004</v>
      </c>
      <c r="G442" s="286"/>
      <c r="H442" s="91" t="s">
        <v>170</v>
      </c>
      <c r="I442" s="137">
        <v>518</v>
      </c>
      <c r="J442" s="522">
        <v>4061.33188053</v>
      </c>
      <c r="K442" s="137">
        <v>543</v>
      </c>
      <c r="L442" s="521">
        <v>4043.4363517000002</v>
      </c>
      <c r="M442" s="23"/>
      <c r="N442" s="138"/>
      <c r="O442" s="183"/>
      <c r="P442" s="183"/>
      <c r="Q442" s="411"/>
      <c r="R442" s="412"/>
      <c r="S442" s="413"/>
      <c r="T442" s="317"/>
      <c r="U442" s="414"/>
      <c r="V442" s="184"/>
      <c r="W442" s="185"/>
    </row>
    <row r="443" spans="1:23" s="52" customFormat="1" x14ac:dyDescent="0.2">
      <c r="A443" s="53"/>
      <c r="B443" s="91" t="s">
        <v>271</v>
      </c>
      <c r="C443" s="137">
        <v>728</v>
      </c>
      <c r="D443" s="156">
        <v>7702.9786488700001</v>
      </c>
      <c r="E443" s="137">
        <v>670</v>
      </c>
      <c r="F443" s="156">
        <v>6217.6853513699998</v>
      </c>
      <c r="H443" s="91" t="s">
        <v>304</v>
      </c>
      <c r="I443" s="137">
        <v>524</v>
      </c>
      <c r="J443" s="522">
        <v>3819.4033342000002</v>
      </c>
      <c r="K443" s="137">
        <v>690</v>
      </c>
      <c r="L443" s="521">
        <v>5922.9865115499997</v>
      </c>
      <c r="M443" s="23"/>
      <c r="N443" s="138"/>
      <c r="O443" s="183"/>
      <c r="P443" s="183"/>
      <c r="Q443" s="411"/>
      <c r="R443" s="412"/>
      <c r="S443" s="413"/>
      <c r="T443" s="317"/>
      <c r="U443" s="414"/>
      <c r="V443" s="184"/>
      <c r="W443" s="185"/>
    </row>
    <row r="444" spans="1:23" s="52" customFormat="1" x14ac:dyDescent="0.2">
      <c r="A444" s="53"/>
      <c r="B444" s="91" t="s">
        <v>52</v>
      </c>
      <c r="C444" s="137">
        <v>539</v>
      </c>
      <c r="D444" s="156">
        <v>6101.4642676599997</v>
      </c>
      <c r="E444" s="137">
        <v>628</v>
      </c>
      <c r="F444" s="156">
        <v>6152.0198716000004</v>
      </c>
      <c r="H444" s="91" t="s">
        <v>52</v>
      </c>
      <c r="I444" s="137">
        <v>586</v>
      </c>
      <c r="J444" s="522">
        <v>6362.3209453600002</v>
      </c>
      <c r="K444" s="137">
        <v>388</v>
      </c>
      <c r="L444" s="521">
        <v>3847.1984280000001</v>
      </c>
      <c r="M444" s="23"/>
      <c r="N444" s="138"/>
      <c r="O444" s="183"/>
      <c r="P444" s="183"/>
      <c r="Q444" s="411"/>
      <c r="R444" s="412"/>
      <c r="S444" s="413"/>
      <c r="T444" s="317"/>
      <c r="U444" s="414"/>
      <c r="V444" s="184"/>
      <c r="W444" s="185"/>
    </row>
    <row r="445" spans="1:23" s="52" customFormat="1" x14ac:dyDescent="0.2">
      <c r="A445" s="53"/>
      <c r="B445" s="91" t="s">
        <v>272</v>
      </c>
      <c r="C445" s="137">
        <v>698</v>
      </c>
      <c r="D445" s="156">
        <v>6535.1384184600001</v>
      </c>
      <c r="E445" s="137">
        <v>708</v>
      </c>
      <c r="F445" s="156">
        <v>6847.5626637200003</v>
      </c>
      <c r="H445" s="91" t="s">
        <v>216</v>
      </c>
      <c r="I445" s="137">
        <v>713</v>
      </c>
      <c r="J445" s="522">
        <v>6252.5376851800002</v>
      </c>
      <c r="K445" s="137">
        <v>602</v>
      </c>
      <c r="L445" s="521">
        <v>4674.0636273</v>
      </c>
      <c r="M445" s="23"/>
      <c r="N445" s="138"/>
      <c r="O445" s="183"/>
      <c r="P445" s="183"/>
      <c r="Q445" s="411"/>
      <c r="R445" s="412"/>
      <c r="S445" s="413"/>
      <c r="T445" s="317"/>
      <c r="U445" s="414"/>
      <c r="V445" s="184"/>
      <c r="W445" s="185"/>
    </row>
    <row r="446" spans="1:23" s="52" customFormat="1" x14ac:dyDescent="0.2">
      <c r="A446" s="53"/>
      <c r="B446" s="91" t="s">
        <v>273</v>
      </c>
      <c r="C446" s="137">
        <v>447</v>
      </c>
      <c r="D446" s="156">
        <v>3420.6815875000002</v>
      </c>
      <c r="E446" s="137">
        <v>366</v>
      </c>
      <c r="F446" s="156">
        <v>2750.0516379800001</v>
      </c>
      <c r="H446" s="91" t="s">
        <v>183</v>
      </c>
      <c r="I446" s="137">
        <v>345</v>
      </c>
      <c r="J446" s="522">
        <v>2497.92974</v>
      </c>
      <c r="K446" s="137">
        <v>211</v>
      </c>
      <c r="L446" s="521">
        <v>1471.3145970400001</v>
      </c>
      <c r="M446" s="23"/>
      <c r="N446" s="138"/>
      <c r="O446" s="183"/>
      <c r="P446" s="183"/>
      <c r="Q446" s="411"/>
      <c r="R446" s="412"/>
      <c r="S446" s="413"/>
      <c r="T446" s="317"/>
      <c r="U446" s="414"/>
      <c r="V446" s="184"/>
      <c r="W446" s="185"/>
    </row>
    <row r="447" spans="1:23" s="52" customFormat="1" x14ac:dyDescent="0.2">
      <c r="A447" s="53"/>
      <c r="B447" s="91" t="s">
        <v>64</v>
      </c>
      <c r="C447" s="137">
        <v>133</v>
      </c>
      <c r="D447" s="156">
        <v>1163.8209851300001</v>
      </c>
      <c r="E447" s="137">
        <v>100</v>
      </c>
      <c r="F447" s="156">
        <v>914.78028967</v>
      </c>
      <c r="H447" s="91" t="s">
        <v>64</v>
      </c>
      <c r="I447" s="137">
        <v>135</v>
      </c>
      <c r="J447" s="522">
        <v>1099.0842259999999</v>
      </c>
      <c r="K447" s="137">
        <v>121</v>
      </c>
      <c r="L447" s="521">
        <v>913.90023889000008</v>
      </c>
      <c r="M447" s="23"/>
      <c r="N447" s="138"/>
      <c r="O447" s="183"/>
      <c r="P447" s="183"/>
      <c r="Q447" s="411"/>
      <c r="R447" s="412"/>
      <c r="S447" s="413"/>
      <c r="T447" s="317"/>
      <c r="U447" s="414"/>
      <c r="V447" s="184"/>
      <c r="W447" s="185"/>
    </row>
    <row r="448" spans="1:23" s="52" customFormat="1" x14ac:dyDescent="0.2">
      <c r="A448" s="53"/>
      <c r="B448" s="91" t="s">
        <v>274</v>
      </c>
      <c r="C448" s="137">
        <v>12</v>
      </c>
      <c r="D448" s="156">
        <v>80</v>
      </c>
      <c r="E448" s="137">
        <v>19</v>
      </c>
      <c r="F448" s="156">
        <v>129.86199999999999</v>
      </c>
      <c r="H448" s="91" t="s">
        <v>305</v>
      </c>
      <c r="I448" s="137">
        <v>25</v>
      </c>
      <c r="J448" s="522">
        <v>163.46799999999999</v>
      </c>
      <c r="K448" s="137">
        <v>27</v>
      </c>
      <c r="L448" s="521">
        <v>169.50800000000001</v>
      </c>
      <c r="M448" s="23"/>
      <c r="N448" s="138"/>
      <c r="O448" s="183"/>
      <c r="P448" s="183"/>
      <c r="Q448" s="411"/>
      <c r="R448" s="412"/>
      <c r="S448" s="413"/>
      <c r="T448" s="317"/>
      <c r="U448" s="414"/>
      <c r="V448" s="184"/>
      <c r="W448" s="185"/>
    </row>
    <row r="449" spans="1:23" s="52" customFormat="1" x14ac:dyDescent="0.2">
      <c r="A449" s="53"/>
      <c r="B449" s="91" t="s">
        <v>275</v>
      </c>
      <c r="C449" s="137">
        <v>171</v>
      </c>
      <c r="D449" s="156">
        <v>1244.0058489200001</v>
      </c>
      <c r="E449" s="137">
        <v>191</v>
      </c>
      <c r="F449" s="156">
        <v>1389.36449576</v>
      </c>
      <c r="H449" s="91" t="s">
        <v>306</v>
      </c>
      <c r="I449" s="137">
        <v>193</v>
      </c>
      <c r="J449" s="522">
        <v>1417.6633497300002</v>
      </c>
      <c r="K449" s="137">
        <v>168</v>
      </c>
      <c r="L449" s="521">
        <v>1201.7545885</v>
      </c>
      <c r="M449" s="23"/>
      <c r="N449" s="138"/>
      <c r="O449" s="183"/>
      <c r="P449" s="183"/>
      <c r="Q449" s="411"/>
      <c r="R449" s="412"/>
      <c r="S449" s="413"/>
      <c r="T449" s="317"/>
      <c r="U449" s="414"/>
      <c r="V449" s="184"/>
      <c r="W449" s="185"/>
    </row>
    <row r="450" spans="1:23" s="52" customFormat="1" x14ac:dyDescent="0.2">
      <c r="A450" s="53"/>
      <c r="B450" s="91" t="s">
        <v>181</v>
      </c>
      <c r="C450" s="137">
        <v>487</v>
      </c>
      <c r="D450" s="156">
        <v>3812.7650770100004</v>
      </c>
      <c r="E450" s="137">
        <v>307</v>
      </c>
      <c r="F450" s="156">
        <v>2525.3910770100001</v>
      </c>
      <c r="H450" s="91" t="s">
        <v>181</v>
      </c>
      <c r="I450" s="137">
        <v>229</v>
      </c>
      <c r="J450" s="522">
        <v>1548.0130000000001</v>
      </c>
      <c r="K450" s="137">
        <v>230</v>
      </c>
      <c r="L450" s="521">
        <v>1520.441</v>
      </c>
      <c r="M450" s="23"/>
      <c r="N450" s="138"/>
      <c r="O450" s="183"/>
      <c r="P450" s="183"/>
      <c r="Q450" s="411"/>
      <c r="R450" s="412"/>
      <c r="S450" s="413"/>
      <c r="T450" s="317"/>
      <c r="U450" s="414"/>
      <c r="V450" s="184"/>
      <c r="W450" s="185"/>
    </row>
    <row r="451" spans="1:23" s="52" customFormat="1" x14ac:dyDescent="0.2">
      <c r="A451" s="53"/>
      <c r="B451" s="91" t="s">
        <v>195</v>
      </c>
      <c r="C451" s="137">
        <v>0</v>
      </c>
      <c r="D451" s="156">
        <v>0</v>
      </c>
      <c r="E451" s="137">
        <v>0</v>
      </c>
      <c r="F451" s="156">
        <v>0</v>
      </c>
      <c r="H451" s="91" t="s">
        <v>195</v>
      </c>
      <c r="I451" s="137">
        <v>7</v>
      </c>
      <c r="J451" s="522">
        <v>42.231000000000002</v>
      </c>
      <c r="K451" s="137">
        <v>13</v>
      </c>
      <c r="L451" s="521">
        <v>79.117000000000004</v>
      </c>
      <c r="M451" s="23"/>
      <c r="N451" s="138"/>
      <c r="O451" s="183"/>
      <c r="P451" s="183"/>
      <c r="Q451" s="411"/>
      <c r="R451" s="412"/>
      <c r="S451" s="413"/>
      <c r="T451" s="317"/>
      <c r="U451" s="317"/>
      <c r="V451" s="186"/>
    </row>
    <row r="452" spans="1:23" s="52" customFormat="1" x14ac:dyDescent="0.2">
      <c r="A452" s="53"/>
      <c r="B452" s="91" t="s">
        <v>332</v>
      </c>
      <c r="C452" s="137">
        <v>81</v>
      </c>
      <c r="D452" s="156">
        <v>577.67999999999995</v>
      </c>
      <c r="E452" s="137">
        <v>18</v>
      </c>
      <c r="F452" s="156">
        <v>127.001</v>
      </c>
      <c r="H452" s="91" t="s">
        <v>332</v>
      </c>
      <c r="I452" s="137">
        <v>0</v>
      </c>
      <c r="J452" s="521">
        <v>0</v>
      </c>
      <c r="K452" s="137">
        <v>0</v>
      </c>
      <c r="L452" s="521">
        <v>0</v>
      </c>
      <c r="M452" s="23"/>
      <c r="N452" s="138"/>
      <c r="O452" s="183"/>
      <c r="P452" s="183"/>
      <c r="Q452" s="411"/>
      <c r="R452" s="412"/>
      <c r="S452" s="413"/>
      <c r="T452" s="317"/>
      <c r="U452" s="414"/>
      <c r="V452" s="184"/>
      <c r="W452" s="185"/>
    </row>
    <row r="453" spans="1:23" s="52" customFormat="1" x14ac:dyDescent="0.2">
      <c r="A453" s="53"/>
      <c r="B453" s="91" t="s">
        <v>276</v>
      </c>
      <c r="C453" s="137">
        <v>0</v>
      </c>
      <c r="D453" s="156">
        <v>0</v>
      </c>
      <c r="E453" s="137">
        <v>1</v>
      </c>
      <c r="F453" s="156">
        <v>3.9049999999999998</v>
      </c>
      <c r="H453" s="91" t="s">
        <v>307</v>
      </c>
      <c r="I453" s="137">
        <v>3</v>
      </c>
      <c r="J453" s="522">
        <v>18.326000000000001</v>
      </c>
      <c r="K453" s="137">
        <v>5</v>
      </c>
      <c r="L453" s="521">
        <v>26.693999999999999</v>
      </c>
      <c r="M453" s="23"/>
      <c r="P453" s="139"/>
      <c r="Q453" s="411"/>
      <c r="R453" s="412"/>
      <c r="S453" s="413"/>
      <c r="T453" s="317"/>
      <c r="U453" s="317"/>
      <c r="V453" s="184"/>
      <c r="W453" s="185"/>
    </row>
    <row r="454" spans="1:23" s="52" customFormat="1" x14ac:dyDescent="0.2">
      <c r="A454" s="53"/>
      <c r="B454" s="91" t="s">
        <v>177</v>
      </c>
      <c r="C454" s="137">
        <v>100</v>
      </c>
      <c r="D454" s="156">
        <v>708.51905499999998</v>
      </c>
      <c r="E454" s="137">
        <v>88</v>
      </c>
      <c r="F454" s="156">
        <v>632.03971000000001</v>
      </c>
      <c r="H454" s="91" t="s">
        <v>177</v>
      </c>
      <c r="I454" s="137">
        <v>67</v>
      </c>
      <c r="J454" s="522">
        <v>439.24759999999998</v>
      </c>
      <c r="K454" s="137">
        <v>71</v>
      </c>
      <c r="L454" s="521">
        <v>477.45455844999998</v>
      </c>
      <c r="M454" s="23"/>
      <c r="P454" s="139"/>
      <c r="Q454" s="411"/>
      <c r="R454" s="412"/>
      <c r="S454" s="413"/>
      <c r="T454" s="412"/>
      <c r="U454" s="317"/>
      <c r="V454" s="184"/>
      <c r="W454" s="185"/>
    </row>
    <row r="455" spans="1:23" s="52" customFormat="1" x14ac:dyDescent="0.2">
      <c r="A455" s="53"/>
      <c r="B455" s="91" t="s">
        <v>247</v>
      </c>
      <c r="C455" s="137">
        <v>1</v>
      </c>
      <c r="D455" s="156">
        <v>3.9049999999999998</v>
      </c>
      <c r="E455" s="137">
        <v>2</v>
      </c>
      <c r="F455" s="156">
        <v>7.5430000000000001</v>
      </c>
      <c r="H455" s="91" t="s">
        <v>308</v>
      </c>
      <c r="I455" s="137">
        <v>0</v>
      </c>
      <c r="J455" s="521">
        <v>0</v>
      </c>
      <c r="K455" s="137">
        <v>0</v>
      </c>
      <c r="L455" s="521">
        <v>0</v>
      </c>
      <c r="M455" s="23"/>
      <c r="P455" s="139"/>
      <c r="Q455" s="411"/>
      <c r="R455" s="412"/>
      <c r="S455" s="413"/>
      <c r="T455" s="415"/>
      <c r="U455" s="411"/>
      <c r="V455" s="71"/>
    </row>
    <row r="456" spans="1:23" s="52" customFormat="1" x14ac:dyDescent="0.2">
      <c r="A456" s="53"/>
      <c r="B456" s="91" t="s">
        <v>266</v>
      </c>
      <c r="C456" s="137">
        <v>53</v>
      </c>
      <c r="D456" s="156">
        <v>373.98899999999998</v>
      </c>
      <c r="E456" s="137">
        <v>40</v>
      </c>
      <c r="F456" s="156">
        <v>277.15499999999997</v>
      </c>
      <c r="H456" s="91" t="s">
        <v>266</v>
      </c>
      <c r="I456" s="137">
        <v>35</v>
      </c>
      <c r="J456" s="522">
        <v>229.87</v>
      </c>
      <c r="K456" s="137">
        <v>18</v>
      </c>
      <c r="L456" s="521">
        <v>117.98099999999999</v>
      </c>
      <c r="M456" s="23"/>
      <c r="P456" s="184"/>
      <c r="Q456" s="413"/>
      <c r="R456" s="411"/>
      <c r="S456" s="412"/>
      <c r="T456" s="374"/>
      <c r="U456" s="411"/>
      <c r="V456" s="140"/>
    </row>
    <row r="457" spans="1:23" s="52" customFormat="1" x14ac:dyDescent="0.2">
      <c r="A457" s="53"/>
      <c r="B457" s="91" t="s">
        <v>303</v>
      </c>
      <c r="C457" s="137">
        <v>15</v>
      </c>
      <c r="D457" s="156">
        <v>104.623</v>
      </c>
      <c r="E457" s="137">
        <v>12</v>
      </c>
      <c r="F457" s="156">
        <v>87.494</v>
      </c>
      <c r="H457" s="91" t="s">
        <v>303</v>
      </c>
      <c r="I457" s="137">
        <v>8</v>
      </c>
      <c r="J457" s="522">
        <v>52.21</v>
      </c>
      <c r="K457" s="137">
        <v>4</v>
      </c>
      <c r="L457" s="521">
        <v>25.675000000000001</v>
      </c>
      <c r="M457" s="23"/>
      <c r="P457" s="184"/>
      <c r="Q457" s="413"/>
      <c r="R457" s="411"/>
      <c r="S457" s="412"/>
      <c r="T457" s="374"/>
      <c r="U457" s="411"/>
      <c r="V457" s="140"/>
    </row>
    <row r="458" spans="1:23" s="52" customFormat="1" ht="13.5" customHeight="1" x14ac:dyDescent="0.2">
      <c r="A458" s="53"/>
      <c r="B458" s="91" t="s">
        <v>299</v>
      </c>
      <c r="C458" s="137">
        <v>24</v>
      </c>
      <c r="D458" s="156">
        <v>171.631</v>
      </c>
      <c r="E458" s="137">
        <v>25</v>
      </c>
      <c r="F458" s="156">
        <v>177.303</v>
      </c>
      <c r="H458" s="91" t="s">
        <v>299</v>
      </c>
      <c r="I458" s="137">
        <v>15</v>
      </c>
      <c r="J458" s="522">
        <v>99.040999999999997</v>
      </c>
      <c r="K458" s="137">
        <v>0</v>
      </c>
      <c r="L458" s="521">
        <v>0</v>
      </c>
      <c r="M458" s="23"/>
      <c r="P458" s="184"/>
      <c r="Q458" s="413"/>
      <c r="R458" s="411"/>
      <c r="S458" s="412"/>
      <c r="T458" s="374"/>
      <c r="U458" s="411"/>
      <c r="V458" s="140"/>
    </row>
    <row r="459" spans="1:23" s="52" customFormat="1" x14ac:dyDescent="0.2">
      <c r="A459" s="53"/>
      <c r="B459" s="91" t="s">
        <v>267</v>
      </c>
      <c r="C459" s="137">
        <v>13</v>
      </c>
      <c r="D459" s="156">
        <v>90.79</v>
      </c>
      <c r="E459" s="137">
        <v>2</v>
      </c>
      <c r="F459" s="156">
        <v>14.2</v>
      </c>
      <c r="H459" s="91" t="s">
        <v>267</v>
      </c>
      <c r="I459" s="137">
        <v>0</v>
      </c>
      <c r="J459" s="521">
        <v>0</v>
      </c>
      <c r="K459" s="137">
        <v>0</v>
      </c>
      <c r="L459" s="521">
        <v>0</v>
      </c>
      <c r="M459" s="23"/>
      <c r="P459" s="184"/>
      <c r="Q459" s="413"/>
      <c r="R459" s="411"/>
      <c r="S459" s="412"/>
      <c r="T459" s="374"/>
      <c r="U459" s="411"/>
      <c r="V459" s="140"/>
    </row>
    <row r="460" spans="1:23" s="52" customFormat="1" x14ac:dyDescent="0.2">
      <c r="A460" s="53"/>
      <c r="B460" s="91" t="s">
        <v>209</v>
      </c>
      <c r="C460" s="137">
        <v>0</v>
      </c>
      <c r="D460" s="156">
        <v>0</v>
      </c>
      <c r="E460" s="137">
        <v>0</v>
      </c>
      <c r="F460" s="156">
        <v>0</v>
      </c>
      <c r="H460" s="91" t="s">
        <v>209</v>
      </c>
      <c r="I460" s="137">
        <v>0</v>
      </c>
      <c r="J460" s="521">
        <v>0</v>
      </c>
      <c r="K460" s="137">
        <v>0</v>
      </c>
      <c r="L460" s="521">
        <v>0</v>
      </c>
      <c r="M460" s="23"/>
      <c r="P460" s="184"/>
      <c r="Q460" s="413"/>
      <c r="R460" s="411"/>
      <c r="S460" s="412"/>
      <c r="T460" s="374"/>
      <c r="U460" s="411"/>
      <c r="V460" s="140"/>
    </row>
    <row r="461" spans="1:23" s="52" customFormat="1" ht="24.95" customHeight="1" x14ac:dyDescent="0.2">
      <c r="A461" s="53"/>
      <c r="B461" s="87" t="s">
        <v>53</v>
      </c>
      <c r="C461" s="141">
        <f>SUM(C436:C460)</f>
        <v>8850</v>
      </c>
      <c r="D461" s="285">
        <f>SUM(D436:D460)</f>
        <v>84633.041859620003</v>
      </c>
      <c r="E461" s="141">
        <f>SUM(E436:E460)</f>
        <v>8676</v>
      </c>
      <c r="F461" s="285">
        <f>SUM(F436:F460)</f>
        <v>82155.04010482</v>
      </c>
      <c r="H461" s="87" t="s">
        <v>53</v>
      </c>
      <c r="I461" s="141">
        <f>SUM(I436:I460)</f>
        <v>7822</v>
      </c>
      <c r="J461" s="285">
        <f>SUM(J436:J460)</f>
        <v>70866.438698820013</v>
      </c>
      <c r="K461" s="141">
        <f>SUM(K436:K460)</f>
        <v>7270</v>
      </c>
      <c r="L461" s="285">
        <f>SUM(L436:L460)</f>
        <v>65071.239818940019</v>
      </c>
      <c r="N461" s="191"/>
      <c r="P461" s="142"/>
      <c r="Q461" s="413"/>
      <c r="R461" s="411"/>
      <c r="S461" s="413"/>
      <c r="T461" s="415"/>
      <c r="U461" s="411"/>
      <c r="V461" s="49"/>
    </row>
    <row r="462" spans="1:23" ht="18.75" customHeight="1" x14ac:dyDescent="0.2">
      <c r="A462" s="35"/>
      <c r="B462" s="88" t="s">
        <v>180</v>
      </c>
      <c r="C462" s="85"/>
      <c r="D462" s="85"/>
      <c r="E462" s="188"/>
      <c r="F462" s="188"/>
      <c r="G462" s="23"/>
      <c r="P462" s="84"/>
      <c r="Q462" s="367"/>
      <c r="R462" s="407"/>
      <c r="S462" s="409"/>
      <c r="T462" s="302"/>
      <c r="U462" s="407"/>
      <c r="V462" s="26"/>
    </row>
    <row r="463" spans="1:23" x14ac:dyDescent="0.2">
      <c r="A463" s="35"/>
      <c r="C463" s="23"/>
      <c r="F463" s="23"/>
      <c r="G463" s="23"/>
      <c r="P463" s="26"/>
      <c r="Q463" s="367"/>
      <c r="R463" s="407"/>
      <c r="S463" s="407"/>
      <c r="T463" s="302"/>
      <c r="U463" s="407"/>
    </row>
    <row r="464" spans="1:23" x14ac:dyDescent="0.2">
      <c r="A464" s="35"/>
      <c r="C464" s="23"/>
      <c r="F464" s="23"/>
      <c r="G464" s="23"/>
      <c r="P464" s="24"/>
      <c r="Q464" s="367"/>
      <c r="S464" s="377"/>
      <c r="T464" s="302"/>
      <c r="U464" s="407"/>
    </row>
    <row r="465" spans="1:21" x14ac:dyDescent="0.2">
      <c r="A465" s="35"/>
      <c r="B465" s="19"/>
      <c r="C465" s="85"/>
      <c r="D465" s="85"/>
      <c r="E465" s="143"/>
      <c r="F465" s="143"/>
      <c r="G465" s="23"/>
      <c r="P465" s="24"/>
      <c r="Q465" s="409"/>
      <c r="R465" s="341"/>
      <c r="S465" s="377"/>
      <c r="T465" s="302"/>
      <c r="U465" s="341"/>
    </row>
    <row r="466" spans="1:21" x14ac:dyDescent="0.2">
      <c r="A466" s="35"/>
      <c r="B466" s="19"/>
      <c r="C466" s="157"/>
      <c r="D466" s="19"/>
      <c r="E466" s="17"/>
      <c r="F466" s="144"/>
      <c r="G466" s="23"/>
      <c r="P466" s="24"/>
      <c r="Q466" s="302"/>
      <c r="R466" s="341"/>
      <c r="S466" s="377"/>
      <c r="T466" s="302"/>
      <c r="U466" s="416"/>
    </row>
    <row r="467" spans="1:21" x14ac:dyDescent="0.2">
      <c r="A467" s="35"/>
      <c r="B467" s="19"/>
      <c r="C467" s="157"/>
      <c r="D467" s="19"/>
      <c r="E467" s="17"/>
      <c r="F467" s="145"/>
      <c r="G467" s="56"/>
      <c r="H467" s="17"/>
      <c r="I467" s="146"/>
      <c r="M467" s="25"/>
      <c r="N467" s="25"/>
      <c r="O467" s="2"/>
      <c r="P467" s="24"/>
      <c r="Q467" s="302"/>
      <c r="R467" s="341"/>
      <c r="S467" s="377"/>
      <c r="T467" s="302"/>
      <c r="U467" s="417"/>
    </row>
    <row r="468" spans="1:21" x14ac:dyDescent="0.2">
      <c r="A468" s="35"/>
      <c r="B468" s="19"/>
      <c r="C468" s="157"/>
      <c r="D468" s="19"/>
      <c r="E468" s="17"/>
      <c r="F468" s="145"/>
      <c r="G468" s="56"/>
      <c r="H468" s="17"/>
      <c r="I468" s="146"/>
      <c r="K468" s="84"/>
      <c r="L468" s="490"/>
      <c r="M468" s="135"/>
      <c r="N468" s="135"/>
      <c r="O468" s="2"/>
      <c r="P468" s="24"/>
      <c r="Q468" s="302"/>
      <c r="R468" s="341"/>
      <c r="S468" s="377"/>
      <c r="T468" s="302"/>
      <c r="U468" s="302"/>
    </row>
    <row r="469" spans="1:21" x14ac:dyDescent="0.2">
      <c r="A469" s="35"/>
      <c r="B469" s="19"/>
      <c r="C469" s="157"/>
      <c r="D469" s="19"/>
      <c r="E469" s="17"/>
      <c r="F469" s="145"/>
      <c r="G469" s="56"/>
      <c r="H469" s="17"/>
      <c r="K469" s="20"/>
      <c r="L469" s="490"/>
      <c r="M469" s="115"/>
      <c r="N469" s="115"/>
      <c r="O469" s="2"/>
      <c r="P469" s="24"/>
      <c r="Q469" s="418"/>
      <c r="R469" s="341"/>
      <c r="S469" s="377"/>
      <c r="T469" s="302"/>
    </row>
    <row r="470" spans="1:21" ht="12.75" customHeight="1" x14ac:dyDescent="0.2">
      <c r="A470" s="35"/>
      <c r="B470" s="19"/>
      <c r="C470" s="157"/>
      <c r="D470" s="19"/>
      <c r="E470" s="17"/>
      <c r="F470" s="145"/>
      <c r="H470" s="17"/>
      <c r="K470" s="20"/>
      <c r="L470" s="490"/>
      <c r="M470" s="115"/>
      <c r="N470" s="115"/>
      <c r="O470" s="2"/>
      <c r="P470" s="24"/>
      <c r="Q470" s="419"/>
      <c r="R470" s="341"/>
      <c r="S470" s="377"/>
    </row>
    <row r="471" spans="1:21" ht="12.75" customHeight="1" x14ac:dyDescent="0.2">
      <c r="A471" s="35"/>
      <c r="B471" s="14"/>
      <c r="C471" s="157"/>
      <c r="D471" s="26"/>
      <c r="E471" s="148"/>
      <c r="F471" s="149"/>
      <c r="G471" s="56"/>
      <c r="H471" s="26"/>
      <c r="I471" s="26"/>
      <c r="K471" s="20"/>
      <c r="L471" s="490"/>
      <c r="M471" s="115"/>
      <c r="N471" s="115"/>
      <c r="O471" s="2"/>
      <c r="P471" s="24"/>
      <c r="Q471" s="339"/>
      <c r="R471" s="341"/>
      <c r="S471" s="377"/>
    </row>
    <row r="472" spans="1:21" ht="15" customHeight="1" x14ac:dyDescent="0.2">
      <c r="A472" s="35"/>
      <c r="K472" s="20"/>
      <c r="L472" s="490"/>
      <c r="M472" s="115"/>
      <c r="N472" s="115"/>
      <c r="O472" s="2"/>
      <c r="P472" s="24"/>
      <c r="Q472" s="339"/>
      <c r="R472" s="341"/>
      <c r="S472" s="420"/>
    </row>
    <row r="473" spans="1:21" ht="15" customHeight="1" x14ac:dyDescent="0.2">
      <c r="A473" s="35"/>
      <c r="K473" s="20"/>
      <c r="L473" s="490"/>
      <c r="M473" s="115"/>
      <c r="N473" s="115"/>
      <c r="O473" s="2"/>
      <c r="P473" s="24"/>
      <c r="Q473" s="339"/>
      <c r="R473" s="416"/>
      <c r="S473" s="421"/>
    </row>
    <row r="474" spans="1:21" ht="14.25" customHeight="1" x14ac:dyDescent="0.2">
      <c r="A474" s="35"/>
      <c r="K474" s="20"/>
      <c r="L474" s="490"/>
      <c r="M474" s="115"/>
      <c r="N474" s="115"/>
      <c r="P474" s="24"/>
      <c r="Q474" s="339"/>
      <c r="R474" s="416"/>
      <c r="S474" s="302"/>
    </row>
    <row r="475" spans="1:21" ht="12.75" customHeight="1" x14ac:dyDescent="0.2">
      <c r="A475" s="35"/>
      <c r="K475" s="20"/>
      <c r="L475" s="490"/>
      <c r="M475" s="115"/>
      <c r="N475" s="115"/>
      <c r="P475" s="28"/>
      <c r="Q475" s="339"/>
      <c r="R475" s="302"/>
    </row>
    <row r="476" spans="1:21" x14ac:dyDescent="0.2">
      <c r="A476" s="35"/>
      <c r="K476" s="20"/>
      <c r="L476" s="490"/>
      <c r="M476" s="115"/>
      <c r="N476" s="115"/>
      <c r="P476" s="28"/>
      <c r="Q476" s="339"/>
    </row>
    <row r="477" spans="1:21" x14ac:dyDescent="0.2">
      <c r="A477" s="35"/>
      <c r="K477" s="20"/>
      <c r="L477" s="490"/>
      <c r="M477" s="115"/>
      <c r="N477" s="115"/>
      <c r="P477" s="28"/>
      <c r="Q477" s="339"/>
    </row>
    <row r="478" spans="1:21" x14ac:dyDescent="0.2">
      <c r="A478" s="35"/>
      <c r="K478" s="20"/>
      <c r="M478" s="115"/>
      <c r="N478" s="115"/>
      <c r="P478" s="28"/>
      <c r="Q478" s="339"/>
    </row>
    <row r="479" spans="1:21" x14ac:dyDescent="0.2">
      <c r="A479" s="35"/>
      <c r="K479" s="20"/>
      <c r="M479" s="115"/>
      <c r="N479" s="115"/>
      <c r="P479" s="28"/>
      <c r="Q479" s="339"/>
    </row>
    <row r="480" spans="1:21" x14ac:dyDescent="0.2">
      <c r="A480" s="35"/>
      <c r="K480" s="20"/>
      <c r="M480" s="115"/>
      <c r="N480" s="115"/>
      <c r="P480" s="28"/>
      <c r="Q480" s="339"/>
    </row>
    <row r="481" spans="1:17" x14ac:dyDescent="0.2">
      <c r="A481" s="35"/>
      <c r="K481" s="20"/>
      <c r="P481" s="28"/>
      <c r="Q481" s="339"/>
    </row>
    <row r="482" spans="1:17" ht="12.75" customHeight="1" x14ac:dyDescent="0.2">
      <c r="A482" s="35"/>
      <c r="K482" s="20"/>
      <c r="P482" s="28"/>
      <c r="Q482" s="339"/>
    </row>
    <row r="483" spans="1:17" ht="12.75" customHeight="1" x14ac:dyDescent="0.2">
      <c r="A483" s="35"/>
      <c r="K483" s="20"/>
      <c r="P483" s="28"/>
      <c r="Q483" s="339"/>
    </row>
    <row r="484" spans="1:17" ht="12.75" customHeight="1" x14ac:dyDescent="0.2">
      <c r="A484" s="35"/>
      <c r="K484" s="20"/>
      <c r="P484" s="28"/>
      <c r="Q484" s="339"/>
    </row>
    <row r="485" spans="1:17" ht="12.75" customHeight="1" x14ac:dyDescent="0.2">
      <c r="A485" s="35"/>
      <c r="K485" s="20"/>
      <c r="P485" s="28"/>
      <c r="Q485" s="339"/>
    </row>
    <row r="486" spans="1:17" ht="12.75" customHeight="1" x14ac:dyDescent="0.2">
      <c r="A486" s="35"/>
      <c r="P486" s="28"/>
      <c r="Q486" s="339"/>
    </row>
    <row r="487" spans="1:17" ht="12.75" customHeight="1" x14ac:dyDescent="0.2">
      <c r="A487" s="35"/>
      <c r="P487" s="28"/>
      <c r="Q487" s="339"/>
    </row>
    <row r="488" spans="1:17" ht="12.75" customHeight="1" x14ac:dyDescent="0.2">
      <c r="A488" s="35"/>
      <c r="P488" s="28"/>
      <c r="Q488" s="339"/>
    </row>
    <row r="489" spans="1:17" ht="12.75" customHeight="1" x14ac:dyDescent="0.2">
      <c r="A489" s="35"/>
      <c r="P489" s="28"/>
      <c r="Q489" s="339"/>
    </row>
    <row r="490" spans="1:17" x14ac:dyDescent="0.2">
      <c r="A490" s="35"/>
      <c r="P490" s="28"/>
      <c r="Q490" s="339"/>
    </row>
    <row r="491" spans="1:17" x14ac:dyDescent="0.2">
      <c r="A491" s="35"/>
      <c r="P491" s="28"/>
      <c r="Q491" s="339"/>
    </row>
    <row r="492" spans="1:17" x14ac:dyDescent="0.2">
      <c r="A492" s="35"/>
      <c r="P492" s="28"/>
      <c r="Q492" s="339"/>
    </row>
    <row r="493" spans="1:17" x14ac:dyDescent="0.2">
      <c r="A493" s="35"/>
      <c r="P493" s="28"/>
      <c r="Q493" s="339"/>
    </row>
    <row r="494" spans="1:17" x14ac:dyDescent="0.2">
      <c r="A494" s="35"/>
      <c r="P494" s="28"/>
      <c r="Q494" s="339"/>
    </row>
    <row r="495" spans="1:17" x14ac:dyDescent="0.2">
      <c r="A495" s="35"/>
      <c r="P495" s="28"/>
      <c r="Q495" s="339"/>
    </row>
    <row r="496" spans="1:17" x14ac:dyDescent="0.2">
      <c r="A496" s="35"/>
      <c r="P496" s="28"/>
      <c r="Q496" s="339"/>
    </row>
    <row r="497" spans="1:17" x14ac:dyDescent="0.2">
      <c r="A497" s="35"/>
      <c r="P497" s="28"/>
      <c r="Q497" s="339"/>
    </row>
    <row r="498" spans="1:17" x14ac:dyDescent="0.2">
      <c r="A498" s="35"/>
      <c r="P498" s="28"/>
      <c r="Q498" s="339"/>
    </row>
    <row r="499" spans="1:17" x14ac:dyDescent="0.2">
      <c r="A499" s="35"/>
      <c r="P499" s="28"/>
      <c r="Q499" s="339"/>
    </row>
    <row r="500" spans="1:17" x14ac:dyDescent="0.2">
      <c r="A500" s="35"/>
      <c r="P500" s="28"/>
      <c r="Q500" s="339"/>
    </row>
    <row r="501" spans="1:17" x14ac:dyDescent="0.2">
      <c r="A501" s="35"/>
      <c r="P501" s="28"/>
      <c r="Q501" s="339"/>
    </row>
    <row r="502" spans="1:17" x14ac:dyDescent="0.2">
      <c r="A502" s="35"/>
      <c r="P502" s="28"/>
      <c r="Q502" s="339"/>
    </row>
    <row r="503" spans="1:17" x14ac:dyDescent="0.2">
      <c r="A503" s="35"/>
      <c r="P503" s="28"/>
      <c r="Q503" s="339"/>
    </row>
    <row r="504" spans="1:17" x14ac:dyDescent="0.2">
      <c r="A504" s="35"/>
      <c r="P504" s="28"/>
      <c r="Q504" s="339"/>
    </row>
    <row r="505" spans="1:17" x14ac:dyDescent="0.2">
      <c r="A505" s="35"/>
      <c r="P505" s="28"/>
      <c r="Q505" s="339"/>
    </row>
    <row r="506" spans="1:17" x14ac:dyDescent="0.2">
      <c r="A506" s="35"/>
      <c r="P506" s="28"/>
      <c r="Q506" s="339"/>
    </row>
    <row r="507" spans="1:17" x14ac:dyDescent="0.2">
      <c r="A507" s="35"/>
      <c r="P507" s="28"/>
      <c r="Q507" s="339"/>
    </row>
    <row r="508" spans="1:17" x14ac:dyDescent="0.2">
      <c r="A508" s="35"/>
      <c r="P508" s="28"/>
      <c r="Q508" s="339"/>
    </row>
    <row r="509" spans="1:17" x14ac:dyDescent="0.2">
      <c r="A509" s="35"/>
      <c r="P509" s="28"/>
      <c r="Q509" s="339"/>
    </row>
    <row r="510" spans="1:17" x14ac:dyDescent="0.2">
      <c r="A510" s="35"/>
      <c r="P510" s="28"/>
      <c r="Q510" s="339"/>
    </row>
    <row r="511" spans="1:17" x14ac:dyDescent="0.2">
      <c r="A511" s="35"/>
      <c r="P511" s="28"/>
      <c r="Q511" s="339"/>
    </row>
    <row r="512" spans="1:17" x14ac:dyDescent="0.2">
      <c r="A512" s="35"/>
      <c r="C512" s="23"/>
      <c r="P512" s="28"/>
      <c r="Q512" s="339"/>
    </row>
    <row r="513" spans="1:17" x14ac:dyDescent="0.2">
      <c r="A513" s="35"/>
      <c r="C513" s="23"/>
      <c r="P513" s="28"/>
      <c r="Q513" s="339"/>
    </row>
    <row r="514" spans="1:17" x14ac:dyDescent="0.2">
      <c r="A514" s="35"/>
      <c r="C514" s="23"/>
      <c r="P514" s="28"/>
      <c r="Q514" s="339"/>
    </row>
    <row r="515" spans="1:17" ht="26.25" customHeight="1" x14ac:dyDescent="0.2">
      <c r="A515" s="35"/>
      <c r="B515" s="583" t="s">
        <v>280</v>
      </c>
      <c r="C515" s="583"/>
      <c r="D515" s="583"/>
      <c r="E515" s="583"/>
      <c r="P515" s="28"/>
      <c r="Q515" s="339"/>
    </row>
    <row r="516" spans="1:17" x14ac:dyDescent="0.2">
      <c r="A516" s="35"/>
      <c r="P516" s="28"/>
      <c r="Q516" s="339"/>
    </row>
    <row r="517" spans="1:17" ht="15" customHeight="1" x14ac:dyDescent="0.25">
      <c r="A517" s="35"/>
      <c r="B517" s="607" t="s">
        <v>278</v>
      </c>
      <c r="C517" s="608"/>
      <c r="D517" s="609"/>
      <c r="E517" s="610"/>
      <c r="F517" s="203"/>
      <c r="G517" s="607" t="s">
        <v>278</v>
      </c>
      <c r="H517" s="608"/>
      <c r="I517" s="608"/>
      <c r="J517" s="613"/>
      <c r="P517" s="28"/>
      <c r="Q517" s="339"/>
    </row>
    <row r="518" spans="1:17" ht="15" customHeight="1" x14ac:dyDescent="0.25">
      <c r="A518" s="35"/>
      <c r="B518" s="607" t="s">
        <v>453</v>
      </c>
      <c r="C518" s="608"/>
      <c r="D518" s="611"/>
      <c r="E518" s="612"/>
      <c r="F518" s="203"/>
      <c r="G518" s="607" t="s">
        <v>459</v>
      </c>
      <c r="H518" s="608"/>
      <c r="I518" s="608"/>
      <c r="J518" s="613"/>
      <c r="P518" s="28"/>
      <c r="Q518" s="339"/>
    </row>
    <row r="519" spans="1:17" ht="15" x14ac:dyDescent="0.25">
      <c r="A519" s="35"/>
      <c r="B519" s="605" t="s">
        <v>44</v>
      </c>
      <c r="C519" s="605" t="s">
        <v>55</v>
      </c>
      <c r="D519" s="605" t="s">
        <v>246</v>
      </c>
      <c r="E519" s="605" t="s">
        <v>31</v>
      </c>
      <c r="F519" s="203"/>
      <c r="G519" s="605" t="s">
        <v>44</v>
      </c>
      <c r="H519" s="605" t="s">
        <v>55</v>
      </c>
      <c r="I519" s="605" t="s">
        <v>246</v>
      </c>
      <c r="J519" s="605" t="s">
        <v>31</v>
      </c>
      <c r="P519" s="28"/>
      <c r="Q519" s="339"/>
    </row>
    <row r="520" spans="1:17" ht="15" x14ac:dyDescent="0.25">
      <c r="A520" s="35"/>
      <c r="B520" s="606"/>
      <c r="C520" s="606"/>
      <c r="D520" s="606"/>
      <c r="E520" s="606"/>
      <c r="F520" s="203"/>
      <c r="G520" s="606"/>
      <c r="H520" s="606"/>
      <c r="I520" s="606"/>
      <c r="J520" s="606"/>
      <c r="P520" s="28"/>
      <c r="Q520" s="339"/>
    </row>
    <row r="521" spans="1:17" ht="15" x14ac:dyDescent="0.25">
      <c r="A521" s="35"/>
      <c r="B521" s="202" t="s">
        <v>46</v>
      </c>
      <c r="C521" s="201">
        <v>2070</v>
      </c>
      <c r="D521" s="201">
        <v>247</v>
      </c>
      <c r="E521" s="201">
        <f>+C521+D521</f>
        <v>2317</v>
      </c>
      <c r="F521" s="203"/>
      <c r="G521" s="202" t="s">
        <v>46</v>
      </c>
      <c r="H521" s="201">
        <v>1968</v>
      </c>
      <c r="I521" s="201">
        <v>67</v>
      </c>
      <c r="J521" s="201">
        <f>+H521+I521</f>
        <v>2035</v>
      </c>
      <c r="P521" s="28"/>
      <c r="Q521" s="339"/>
    </row>
    <row r="522" spans="1:17" ht="15" x14ac:dyDescent="0.25">
      <c r="A522" s="35"/>
      <c r="B522" s="202" t="s">
        <v>47</v>
      </c>
      <c r="C522" s="201">
        <v>1431</v>
      </c>
      <c r="D522" s="201">
        <v>718</v>
      </c>
      <c r="E522" s="201">
        <f t="shared" ref="E522:E545" si="29">+C522+D522</f>
        <v>2149</v>
      </c>
      <c r="F522" s="203"/>
      <c r="G522" s="202" t="s">
        <v>47</v>
      </c>
      <c r="H522" s="201">
        <v>1322</v>
      </c>
      <c r="I522" s="201">
        <v>738</v>
      </c>
      <c r="J522" s="201">
        <f t="shared" ref="J522:J543" si="30">+H522+I522</f>
        <v>2060</v>
      </c>
      <c r="P522" s="28"/>
      <c r="Q522" s="339"/>
    </row>
    <row r="523" spans="1:17" ht="15" x14ac:dyDescent="0.25">
      <c r="A523" s="35"/>
      <c r="B523" s="202" t="s">
        <v>48</v>
      </c>
      <c r="C523" s="201">
        <v>47</v>
      </c>
      <c r="D523" s="201">
        <v>104</v>
      </c>
      <c r="E523" s="201">
        <f t="shared" si="29"/>
        <v>151</v>
      </c>
      <c r="F523" s="203"/>
      <c r="G523" s="202" t="s">
        <v>48</v>
      </c>
      <c r="H523" s="201">
        <v>29</v>
      </c>
      <c r="I523" s="201">
        <v>81</v>
      </c>
      <c r="J523" s="201">
        <f t="shared" si="30"/>
        <v>110</v>
      </c>
      <c r="P523" s="28"/>
      <c r="Q523" s="339"/>
    </row>
    <row r="524" spans="1:17" ht="15" x14ac:dyDescent="0.25">
      <c r="A524" s="35"/>
      <c r="B524" s="202" t="s">
        <v>49</v>
      </c>
      <c r="C524" s="201">
        <v>17</v>
      </c>
      <c r="D524" s="201">
        <v>18</v>
      </c>
      <c r="E524" s="201">
        <f t="shared" si="29"/>
        <v>35</v>
      </c>
      <c r="F524" s="203"/>
      <c r="G524" s="202" t="s">
        <v>49</v>
      </c>
      <c r="H524" s="201">
        <v>53</v>
      </c>
      <c r="I524" s="201">
        <v>40</v>
      </c>
      <c r="J524" s="201">
        <f t="shared" si="30"/>
        <v>93</v>
      </c>
      <c r="P524" s="28"/>
      <c r="Q524" s="339"/>
    </row>
    <row r="525" spans="1:17" ht="15" x14ac:dyDescent="0.25">
      <c r="A525" s="35"/>
      <c r="B525" s="202" t="s">
        <v>50</v>
      </c>
      <c r="C525" s="201">
        <v>4</v>
      </c>
      <c r="D525" s="201">
        <v>0</v>
      </c>
      <c r="E525" s="201">
        <f t="shared" si="29"/>
        <v>4</v>
      </c>
      <c r="F525" s="203"/>
      <c r="G525" s="202" t="s">
        <v>50</v>
      </c>
      <c r="H525" s="201">
        <v>5</v>
      </c>
      <c r="I525" s="201">
        <v>0</v>
      </c>
      <c r="J525" s="201">
        <f t="shared" si="30"/>
        <v>5</v>
      </c>
      <c r="P525" s="28"/>
      <c r="Q525" s="339"/>
    </row>
    <row r="526" spans="1:17" ht="15" x14ac:dyDescent="0.25">
      <c r="A526" s="35"/>
      <c r="B526" s="202" t="s">
        <v>51</v>
      </c>
      <c r="C526" s="201">
        <v>95</v>
      </c>
      <c r="D526" s="201">
        <v>39</v>
      </c>
      <c r="E526" s="201">
        <f t="shared" si="29"/>
        <v>134</v>
      </c>
      <c r="F526" s="203"/>
      <c r="G526" s="202" t="s">
        <v>51</v>
      </c>
      <c r="H526" s="201">
        <v>104</v>
      </c>
      <c r="I526" s="201">
        <v>12</v>
      </c>
      <c r="J526" s="201">
        <f t="shared" si="30"/>
        <v>116</v>
      </c>
      <c r="P526" s="28"/>
      <c r="Q526" s="339"/>
    </row>
    <row r="527" spans="1:17" ht="15" x14ac:dyDescent="0.25">
      <c r="A527" s="35"/>
      <c r="B527" s="202" t="s">
        <v>170</v>
      </c>
      <c r="C527" s="201">
        <v>510</v>
      </c>
      <c r="D527" s="201">
        <v>48</v>
      </c>
      <c r="E527" s="201">
        <f t="shared" si="29"/>
        <v>558</v>
      </c>
      <c r="F527" s="203"/>
      <c r="G527" s="202" t="s">
        <v>170</v>
      </c>
      <c r="H527" s="201">
        <v>475</v>
      </c>
      <c r="I527" s="201">
        <v>43</v>
      </c>
      <c r="J527" s="201">
        <f t="shared" si="30"/>
        <v>518</v>
      </c>
      <c r="P527" s="28"/>
      <c r="Q527" s="339"/>
    </row>
    <row r="528" spans="1:17" ht="15" x14ac:dyDescent="0.25">
      <c r="A528" s="35"/>
      <c r="B528" s="202" t="s">
        <v>271</v>
      </c>
      <c r="C528" s="201">
        <v>413</v>
      </c>
      <c r="D528" s="201">
        <v>315</v>
      </c>
      <c r="E528" s="201">
        <f t="shared" si="29"/>
        <v>728</v>
      </c>
      <c r="F528" s="203"/>
      <c r="G528" s="202" t="s">
        <v>271</v>
      </c>
      <c r="H528" s="201">
        <v>470</v>
      </c>
      <c r="I528" s="201">
        <v>54</v>
      </c>
      <c r="J528" s="201">
        <f t="shared" si="30"/>
        <v>524</v>
      </c>
      <c r="P528" s="28"/>
      <c r="Q528" s="339"/>
    </row>
    <row r="529" spans="1:17" ht="15" x14ac:dyDescent="0.25">
      <c r="A529" s="35"/>
      <c r="B529" s="202" t="s">
        <v>52</v>
      </c>
      <c r="C529" s="201">
        <v>392</v>
      </c>
      <c r="D529" s="201">
        <v>147</v>
      </c>
      <c r="E529" s="201">
        <f t="shared" si="29"/>
        <v>539</v>
      </c>
      <c r="F529" s="203"/>
      <c r="G529" s="202" t="s">
        <v>52</v>
      </c>
      <c r="H529" s="201">
        <v>389</v>
      </c>
      <c r="I529" s="201">
        <v>197</v>
      </c>
      <c r="J529" s="201">
        <f t="shared" si="30"/>
        <v>586</v>
      </c>
      <c r="P529" s="28"/>
      <c r="Q529" s="339"/>
    </row>
    <row r="530" spans="1:17" ht="15" x14ac:dyDescent="0.25">
      <c r="A530" s="35"/>
      <c r="B530" s="202" t="s">
        <v>272</v>
      </c>
      <c r="C530" s="201">
        <v>501</v>
      </c>
      <c r="D530" s="201">
        <v>197</v>
      </c>
      <c r="E530" s="201">
        <f t="shared" si="29"/>
        <v>698</v>
      </c>
      <c r="F530" s="203"/>
      <c r="G530" s="202" t="s">
        <v>272</v>
      </c>
      <c r="H530" s="201">
        <v>581</v>
      </c>
      <c r="I530" s="201">
        <v>132</v>
      </c>
      <c r="J530" s="201">
        <f t="shared" si="30"/>
        <v>713</v>
      </c>
      <c r="P530" s="28"/>
      <c r="Q530" s="339"/>
    </row>
    <row r="531" spans="1:17" ht="15" x14ac:dyDescent="0.25">
      <c r="A531" s="35"/>
      <c r="B531" s="202" t="s">
        <v>273</v>
      </c>
      <c r="C531" s="201">
        <v>444</v>
      </c>
      <c r="D531" s="201">
        <v>3</v>
      </c>
      <c r="E531" s="201">
        <f t="shared" si="29"/>
        <v>447</v>
      </c>
      <c r="F531" s="203"/>
      <c r="G531" s="202" t="s">
        <v>273</v>
      </c>
      <c r="H531" s="201">
        <v>343</v>
      </c>
      <c r="I531" s="201">
        <v>2</v>
      </c>
      <c r="J531" s="201">
        <f t="shared" si="30"/>
        <v>345</v>
      </c>
      <c r="P531" s="28"/>
      <c r="Q531" s="339"/>
    </row>
    <row r="532" spans="1:17" ht="15" x14ac:dyDescent="0.25">
      <c r="A532" s="35"/>
      <c r="B532" s="202" t="s">
        <v>64</v>
      </c>
      <c r="C532" s="201">
        <v>117</v>
      </c>
      <c r="D532" s="201">
        <v>16</v>
      </c>
      <c r="E532" s="201">
        <f t="shared" si="29"/>
        <v>133</v>
      </c>
      <c r="F532" s="203"/>
      <c r="G532" s="202" t="s">
        <v>64</v>
      </c>
      <c r="H532" s="201">
        <v>116</v>
      </c>
      <c r="I532" s="201">
        <v>19</v>
      </c>
      <c r="J532" s="201">
        <f t="shared" si="30"/>
        <v>135</v>
      </c>
      <c r="P532" s="28"/>
      <c r="Q532" s="339"/>
    </row>
    <row r="533" spans="1:17" ht="15" x14ac:dyDescent="0.25">
      <c r="A533" s="35"/>
      <c r="B533" s="202" t="s">
        <v>274</v>
      </c>
      <c r="C533" s="201">
        <v>12</v>
      </c>
      <c r="D533" s="201">
        <v>0</v>
      </c>
      <c r="E533" s="201">
        <f t="shared" si="29"/>
        <v>12</v>
      </c>
      <c r="F533" s="203"/>
      <c r="G533" s="202" t="s">
        <v>274</v>
      </c>
      <c r="H533" s="201">
        <v>25</v>
      </c>
      <c r="I533" s="201">
        <v>0</v>
      </c>
      <c r="J533" s="201">
        <f t="shared" si="30"/>
        <v>25</v>
      </c>
      <c r="P533" s="28"/>
      <c r="Q533" s="339"/>
    </row>
    <row r="534" spans="1:17" ht="15" x14ac:dyDescent="0.25">
      <c r="A534" s="35"/>
      <c r="B534" s="202" t="s">
        <v>275</v>
      </c>
      <c r="C534" s="201">
        <v>169</v>
      </c>
      <c r="D534" s="201">
        <v>2</v>
      </c>
      <c r="E534" s="201">
        <f t="shared" si="29"/>
        <v>171</v>
      </c>
      <c r="F534" s="203"/>
      <c r="G534" s="202" t="s">
        <v>275</v>
      </c>
      <c r="H534" s="201">
        <v>189</v>
      </c>
      <c r="I534" s="201">
        <v>4</v>
      </c>
      <c r="J534" s="201">
        <f t="shared" si="30"/>
        <v>193</v>
      </c>
      <c r="P534" s="28"/>
      <c r="Q534" s="339"/>
    </row>
    <row r="535" spans="1:17" ht="15" x14ac:dyDescent="0.25">
      <c r="A535" s="35"/>
      <c r="B535" s="202" t="s">
        <v>181</v>
      </c>
      <c r="C535" s="201">
        <v>451</v>
      </c>
      <c r="D535" s="201">
        <v>36</v>
      </c>
      <c r="E535" s="201">
        <f t="shared" si="29"/>
        <v>487</v>
      </c>
      <c r="F535" s="203"/>
      <c r="G535" s="202" t="s">
        <v>181</v>
      </c>
      <c r="H535" s="201">
        <v>225</v>
      </c>
      <c r="I535" s="201">
        <v>4</v>
      </c>
      <c r="J535" s="201">
        <f t="shared" si="30"/>
        <v>229</v>
      </c>
      <c r="P535" s="28"/>
      <c r="Q535" s="339"/>
    </row>
    <row r="536" spans="1:17" ht="15" x14ac:dyDescent="0.25">
      <c r="A536" s="35"/>
      <c r="B536" s="202" t="s">
        <v>195</v>
      </c>
      <c r="C536" s="201">
        <v>0</v>
      </c>
      <c r="D536" s="201">
        <v>0</v>
      </c>
      <c r="E536" s="201">
        <f t="shared" si="29"/>
        <v>0</v>
      </c>
      <c r="F536" s="203"/>
      <c r="G536" s="202" t="s">
        <v>195</v>
      </c>
      <c r="H536" s="201">
        <v>7</v>
      </c>
      <c r="I536" s="201">
        <v>0</v>
      </c>
      <c r="J536" s="201">
        <f t="shared" si="30"/>
        <v>7</v>
      </c>
      <c r="P536" s="28"/>
      <c r="Q536" s="339"/>
    </row>
    <row r="537" spans="1:17" ht="15" x14ac:dyDescent="0.25">
      <c r="A537" s="35"/>
      <c r="B537" s="202" t="s">
        <v>332</v>
      </c>
      <c r="C537" s="201">
        <v>81</v>
      </c>
      <c r="D537" s="201">
        <v>0</v>
      </c>
      <c r="E537" s="201">
        <f t="shared" si="29"/>
        <v>81</v>
      </c>
      <c r="F537" s="203"/>
      <c r="G537" s="202" t="s">
        <v>332</v>
      </c>
      <c r="H537" s="201">
        <v>0</v>
      </c>
      <c r="I537" s="201">
        <v>0</v>
      </c>
      <c r="J537" s="201">
        <f t="shared" si="30"/>
        <v>0</v>
      </c>
      <c r="P537" s="28"/>
      <c r="Q537" s="339"/>
    </row>
    <row r="538" spans="1:17" ht="15" x14ac:dyDescent="0.25">
      <c r="A538" s="35"/>
      <c r="B538" s="202" t="s">
        <v>276</v>
      </c>
      <c r="C538" s="201">
        <v>0</v>
      </c>
      <c r="D538" s="201">
        <v>0</v>
      </c>
      <c r="E538" s="201">
        <f t="shared" si="29"/>
        <v>0</v>
      </c>
      <c r="F538" s="203"/>
      <c r="G538" s="202" t="s">
        <v>276</v>
      </c>
      <c r="H538" s="201">
        <v>3</v>
      </c>
      <c r="I538" s="201">
        <v>0</v>
      </c>
      <c r="J538" s="201">
        <f t="shared" si="30"/>
        <v>3</v>
      </c>
      <c r="P538" s="28"/>
      <c r="Q538" s="339"/>
    </row>
    <row r="539" spans="1:17" ht="15" x14ac:dyDescent="0.25">
      <c r="A539" s="35"/>
      <c r="B539" s="202" t="s">
        <v>177</v>
      </c>
      <c r="C539" s="201">
        <v>98</v>
      </c>
      <c r="D539" s="201">
        <v>2</v>
      </c>
      <c r="E539" s="201">
        <f t="shared" si="29"/>
        <v>100</v>
      </c>
      <c r="F539" s="203"/>
      <c r="G539" s="202" t="s">
        <v>177</v>
      </c>
      <c r="H539" s="201">
        <v>66</v>
      </c>
      <c r="I539" s="201">
        <v>1</v>
      </c>
      <c r="J539" s="201">
        <f t="shared" si="30"/>
        <v>67</v>
      </c>
      <c r="P539" s="28"/>
      <c r="Q539" s="339"/>
    </row>
    <row r="540" spans="1:17" ht="15" x14ac:dyDescent="0.25">
      <c r="A540" s="35"/>
      <c r="B540" s="202" t="s">
        <v>247</v>
      </c>
      <c r="C540" s="201">
        <v>1</v>
      </c>
      <c r="D540" s="201">
        <v>0</v>
      </c>
      <c r="E540" s="201">
        <f t="shared" si="29"/>
        <v>1</v>
      </c>
      <c r="F540" s="203"/>
      <c r="G540" s="503" t="s">
        <v>247</v>
      </c>
      <c r="H540" s="201">
        <v>0</v>
      </c>
      <c r="I540" s="201">
        <v>0</v>
      </c>
      <c r="J540" s="201">
        <f t="shared" si="30"/>
        <v>0</v>
      </c>
      <c r="P540" s="28"/>
      <c r="Q540" s="339"/>
    </row>
    <row r="541" spans="1:17" ht="15" x14ac:dyDescent="0.25">
      <c r="A541" s="35"/>
      <c r="B541" s="202" t="s">
        <v>300</v>
      </c>
      <c r="C541" s="201">
        <v>53</v>
      </c>
      <c r="D541" s="201">
        <v>0</v>
      </c>
      <c r="E541" s="201">
        <f t="shared" si="29"/>
        <v>53</v>
      </c>
      <c r="F541" s="203"/>
      <c r="G541" s="503" t="s">
        <v>300</v>
      </c>
      <c r="H541" s="201">
        <v>35</v>
      </c>
      <c r="I541" s="201">
        <v>0</v>
      </c>
      <c r="J541" s="201">
        <f t="shared" si="30"/>
        <v>35</v>
      </c>
      <c r="P541" s="28"/>
      <c r="Q541" s="339"/>
    </row>
    <row r="542" spans="1:17" ht="15" x14ac:dyDescent="0.25">
      <c r="A542" s="35"/>
      <c r="B542" s="202" t="s">
        <v>303</v>
      </c>
      <c r="C542" s="201">
        <v>15</v>
      </c>
      <c r="D542" s="201">
        <v>0</v>
      </c>
      <c r="E542" s="201">
        <f t="shared" si="29"/>
        <v>15</v>
      </c>
      <c r="F542" s="203"/>
      <c r="G542" s="202" t="s">
        <v>303</v>
      </c>
      <c r="H542" s="201">
        <v>8</v>
      </c>
      <c r="I542" s="201">
        <v>0</v>
      </c>
      <c r="J542" s="201">
        <f t="shared" si="30"/>
        <v>8</v>
      </c>
      <c r="P542" s="28"/>
      <c r="Q542" s="339"/>
    </row>
    <row r="543" spans="1:17" ht="15" x14ac:dyDescent="0.25">
      <c r="A543" s="35"/>
      <c r="B543" s="202" t="s">
        <v>299</v>
      </c>
      <c r="C543" s="201">
        <v>24</v>
      </c>
      <c r="D543" s="201">
        <v>0</v>
      </c>
      <c r="E543" s="201">
        <f t="shared" si="29"/>
        <v>24</v>
      </c>
      <c r="F543" s="203"/>
      <c r="G543" s="503" t="s">
        <v>299</v>
      </c>
      <c r="H543" s="201">
        <v>15</v>
      </c>
      <c r="I543" s="201">
        <v>0</v>
      </c>
      <c r="J543" s="201">
        <f t="shared" si="30"/>
        <v>15</v>
      </c>
      <c r="P543" s="28"/>
      <c r="Q543" s="339"/>
    </row>
    <row r="544" spans="1:17" ht="15" x14ac:dyDescent="0.25">
      <c r="A544" s="35"/>
      <c r="B544" s="202" t="s">
        <v>267</v>
      </c>
      <c r="C544" s="201">
        <v>13</v>
      </c>
      <c r="D544" s="201">
        <v>0</v>
      </c>
      <c r="E544" s="201">
        <f t="shared" si="29"/>
        <v>13</v>
      </c>
      <c r="F544" s="203"/>
      <c r="G544" s="202" t="s">
        <v>267</v>
      </c>
      <c r="H544" s="201">
        <v>0</v>
      </c>
      <c r="I544" s="201">
        <v>0</v>
      </c>
      <c r="J544" s="201">
        <f>+H544+I544</f>
        <v>0</v>
      </c>
      <c r="P544" s="28"/>
      <c r="Q544" s="339"/>
    </row>
    <row r="545" spans="1:17" ht="15" x14ac:dyDescent="0.25">
      <c r="A545" s="35"/>
      <c r="B545" s="202" t="s">
        <v>209</v>
      </c>
      <c r="C545" s="37">
        <v>0</v>
      </c>
      <c r="D545" s="201">
        <v>0</v>
      </c>
      <c r="E545" s="201">
        <f t="shared" si="29"/>
        <v>0</v>
      </c>
      <c r="F545" s="203"/>
      <c r="G545" s="503" t="s">
        <v>209</v>
      </c>
      <c r="H545" s="201">
        <v>0</v>
      </c>
      <c r="I545" s="201">
        <v>0</v>
      </c>
      <c r="J545" s="201">
        <f>+H545+I545</f>
        <v>0</v>
      </c>
      <c r="P545" s="28"/>
      <c r="Q545" s="339"/>
    </row>
    <row r="546" spans="1:17" ht="15" x14ac:dyDescent="0.25">
      <c r="A546" s="35"/>
      <c r="B546" s="207" t="s">
        <v>53</v>
      </c>
      <c r="C546" s="212">
        <f>SUM(C521:C545)</f>
        <v>6958</v>
      </c>
      <c r="D546" s="201">
        <f>SUM(D521:D545)</f>
        <v>1892</v>
      </c>
      <c r="E546" s="212">
        <f>SUM(E521:E545)</f>
        <v>8850</v>
      </c>
      <c r="F546" s="203"/>
      <c r="G546" s="212" t="s">
        <v>53</v>
      </c>
      <c r="H546" s="212">
        <f>SUM(H521:H545)</f>
        <v>6428</v>
      </c>
      <c r="I546" s="212">
        <f>SUM(I521:I545)</f>
        <v>1394</v>
      </c>
      <c r="J546" s="212">
        <f>SUM(J521:J544)</f>
        <v>7822</v>
      </c>
      <c r="K546" s="123"/>
      <c r="P546" s="28"/>
      <c r="Q546" s="339"/>
    </row>
    <row r="547" spans="1:17" ht="15" x14ac:dyDescent="0.2">
      <c r="A547" s="35"/>
      <c r="B547" s="209" t="s">
        <v>277</v>
      </c>
      <c r="C547" s="209"/>
      <c r="D547" s="209"/>
      <c r="E547" s="209"/>
      <c r="F547" s="209"/>
      <c r="G547" s="205" t="s">
        <v>277</v>
      </c>
      <c r="H547" s="204"/>
      <c r="I547" s="204"/>
      <c r="J547" s="206"/>
      <c r="P547" s="28"/>
      <c r="Q547" s="339"/>
    </row>
    <row r="548" spans="1:17" ht="15" x14ac:dyDescent="0.2">
      <c r="A548" s="35"/>
      <c r="B548" s="194"/>
      <c r="C548" s="195"/>
      <c r="D548" s="196"/>
      <c r="E548" s="197"/>
      <c r="F548" s="195"/>
      <c r="G548" s="196"/>
      <c r="H548" s="197"/>
      <c r="P548" s="28"/>
      <c r="Q548" s="339"/>
    </row>
    <row r="549" spans="1:17" ht="15" x14ac:dyDescent="0.2">
      <c r="A549" s="35"/>
      <c r="B549" s="607" t="s">
        <v>279</v>
      </c>
      <c r="C549" s="608"/>
      <c r="D549" s="609"/>
      <c r="E549" s="610"/>
      <c r="F549" s="195"/>
      <c r="G549" s="607" t="s">
        <v>279</v>
      </c>
      <c r="H549" s="608"/>
      <c r="I549" s="609"/>
      <c r="J549" s="610"/>
      <c r="P549" s="28"/>
      <c r="Q549" s="339"/>
    </row>
    <row r="550" spans="1:17" ht="15" customHeight="1" x14ac:dyDescent="0.2">
      <c r="A550" s="35"/>
      <c r="B550" s="607" t="s">
        <v>453</v>
      </c>
      <c r="C550" s="608"/>
      <c r="D550" s="611"/>
      <c r="E550" s="612"/>
      <c r="F550" s="195"/>
      <c r="G550" s="607" t="s">
        <v>459</v>
      </c>
      <c r="H550" s="608"/>
      <c r="I550" s="608"/>
      <c r="J550" s="613"/>
      <c r="P550" s="28"/>
      <c r="Q550" s="339"/>
    </row>
    <row r="551" spans="1:17" ht="15" x14ac:dyDescent="0.2">
      <c r="A551" s="35"/>
      <c r="B551" s="605" t="s">
        <v>44</v>
      </c>
      <c r="C551" s="605" t="s">
        <v>55</v>
      </c>
      <c r="D551" s="605" t="s">
        <v>246</v>
      </c>
      <c r="E551" s="605" t="s">
        <v>31</v>
      </c>
      <c r="F551" s="195"/>
      <c r="G551" s="605" t="s">
        <v>44</v>
      </c>
      <c r="H551" s="605" t="s">
        <v>55</v>
      </c>
      <c r="I551" s="605" t="s">
        <v>246</v>
      </c>
      <c r="J551" s="605" t="s">
        <v>31</v>
      </c>
      <c r="P551" s="28"/>
      <c r="Q551" s="339"/>
    </row>
    <row r="552" spans="1:17" ht="15" x14ac:dyDescent="0.2">
      <c r="A552" s="35"/>
      <c r="B552" s="606"/>
      <c r="C552" s="606"/>
      <c r="D552" s="606"/>
      <c r="E552" s="606"/>
      <c r="F552" s="195"/>
      <c r="G552" s="606"/>
      <c r="H552" s="606"/>
      <c r="I552" s="606"/>
      <c r="J552" s="606"/>
      <c r="P552" s="28"/>
      <c r="Q552" s="339"/>
    </row>
    <row r="553" spans="1:17" ht="15" x14ac:dyDescent="0.2">
      <c r="A553" s="35"/>
      <c r="B553" s="202" t="s">
        <v>46</v>
      </c>
      <c r="C553" s="201">
        <v>2149</v>
      </c>
      <c r="D553" s="201">
        <v>233</v>
      </c>
      <c r="E553" s="201">
        <f>+C553+D553</f>
        <v>2382</v>
      </c>
      <c r="F553" s="195"/>
      <c r="G553" s="202" t="s">
        <v>46</v>
      </c>
      <c r="H553" s="544">
        <v>1721</v>
      </c>
      <c r="I553" s="544">
        <v>63</v>
      </c>
      <c r="J553" s="201">
        <f>+H553+I553</f>
        <v>1784</v>
      </c>
      <c r="P553" s="28"/>
      <c r="Q553" s="339"/>
    </row>
    <row r="554" spans="1:17" ht="15" x14ac:dyDescent="0.2">
      <c r="A554" s="35"/>
      <c r="B554" s="202" t="s">
        <v>47</v>
      </c>
      <c r="C554" s="201">
        <v>1468</v>
      </c>
      <c r="D554" s="201">
        <v>735</v>
      </c>
      <c r="E554" s="201">
        <f t="shared" ref="E554:E576" si="31">+C554+D554</f>
        <v>2203</v>
      </c>
      <c r="F554" s="195"/>
      <c r="G554" s="202" t="s">
        <v>47</v>
      </c>
      <c r="H554" s="544">
        <v>1287</v>
      </c>
      <c r="I554" s="544">
        <v>721</v>
      </c>
      <c r="J554" s="201">
        <f t="shared" ref="J554:J575" si="32">+H554+I554</f>
        <v>2008</v>
      </c>
      <c r="P554" s="28"/>
      <c r="Q554" s="339"/>
    </row>
    <row r="555" spans="1:17" ht="15" x14ac:dyDescent="0.2">
      <c r="A555" s="35"/>
      <c r="B555" s="202" t="s">
        <v>48</v>
      </c>
      <c r="C555" s="201">
        <v>37</v>
      </c>
      <c r="D555" s="201">
        <v>77</v>
      </c>
      <c r="E555" s="201">
        <f t="shared" si="31"/>
        <v>114</v>
      </c>
      <c r="F555" s="195"/>
      <c r="G555" s="202" t="s">
        <v>48</v>
      </c>
      <c r="H555" s="544">
        <v>32</v>
      </c>
      <c r="I555" s="544">
        <v>59</v>
      </c>
      <c r="J555" s="201">
        <f t="shared" si="32"/>
        <v>91</v>
      </c>
      <c r="P555" s="28"/>
      <c r="Q555" s="339"/>
    </row>
    <row r="556" spans="1:17" ht="15" x14ac:dyDescent="0.2">
      <c r="A556" s="35"/>
      <c r="B556" s="202" t="s">
        <v>49</v>
      </c>
      <c r="C556" s="201">
        <v>26</v>
      </c>
      <c r="D556" s="201">
        <v>32</v>
      </c>
      <c r="E556" s="201">
        <f t="shared" si="31"/>
        <v>58</v>
      </c>
      <c r="F556" s="195"/>
      <c r="G556" s="202" t="s">
        <v>49</v>
      </c>
      <c r="H556" s="544">
        <v>69</v>
      </c>
      <c r="I556" s="544">
        <v>41</v>
      </c>
      <c r="J556" s="201">
        <f t="shared" si="32"/>
        <v>110</v>
      </c>
      <c r="P556" s="28"/>
      <c r="Q556" s="339"/>
    </row>
    <row r="557" spans="1:17" ht="15" x14ac:dyDescent="0.2">
      <c r="A557" s="35"/>
      <c r="B557" s="202" t="s">
        <v>50</v>
      </c>
      <c r="C557" s="201">
        <v>4</v>
      </c>
      <c r="D557" s="201">
        <v>0</v>
      </c>
      <c r="E557" s="201">
        <f t="shared" si="31"/>
        <v>4</v>
      </c>
      <c r="F557" s="195"/>
      <c r="G557" s="202" t="s">
        <v>50</v>
      </c>
      <c r="H557" s="544">
        <v>4</v>
      </c>
      <c r="I557" s="544">
        <v>0</v>
      </c>
      <c r="J557" s="201">
        <f t="shared" si="32"/>
        <v>4</v>
      </c>
      <c r="P557" s="28"/>
      <c r="Q557" s="339"/>
    </row>
    <row r="558" spans="1:17" ht="15" x14ac:dyDescent="0.2">
      <c r="A558" s="35"/>
      <c r="B558" s="202" t="s">
        <v>51</v>
      </c>
      <c r="C558" s="201">
        <v>106</v>
      </c>
      <c r="D558" s="201">
        <v>44</v>
      </c>
      <c r="E558" s="201">
        <f t="shared" si="31"/>
        <v>150</v>
      </c>
      <c r="F558" s="195"/>
      <c r="G558" s="202" t="s">
        <v>51</v>
      </c>
      <c r="H558" s="544">
        <v>131</v>
      </c>
      <c r="I558" s="544">
        <v>51</v>
      </c>
      <c r="J558" s="201">
        <f t="shared" si="32"/>
        <v>182</v>
      </c>
      <c r="P558" s="28"/>
      <c r="Q558" s="339"/>
    </row>
    <row r="559" spans="1:17" ht="15" x14ac:dyDescent="0.2">
      <c r="A559" s="35"/>
      <c r="B559" s="202" t="s">
        <v>170</v>
      </c>
      <c r="C559" s="201">
        <v>537</v>
      </c>
      <c r="D559" s="201">
        <v>51</v>
      </c>
      <c r="E559" s="201">
        <f t="shared" si="31"/>
        <v>588</v>
      </c>
      <c r="F559" s="195"/>
      <c r="G559" s="202" t="s">
        <v>170</v>
      </c>
      <c r="H559" s="544">
        <v>505</v>
      </c>
      <c r="I559" s="544">
        <v>38</v>
      </c>
      <c r="J559" s="201">
        <f t="shared" si="32"/>
        <v>543</v>
      </c>
      <c r="P559" s="28"/>
      <c r="Q559" s="339"/>
    </row>
    <row r="560" spans="1:17" ht="15" x14ac:dyDescent="0.2">
      <c r="A560" s="35"/>
      <c r="B560" s="202" t="s">
        <v>271</v>
      </c>
      <c r="C560" s="201">
        <v>480</v>
      </c>
      <c r="D560" s="201">
        <v>190</v>
      </c>
      <c r="E560" s="201">
        <f t="shared" si="31"/>
        <v>670</v>
      </c>
      <c r="F560" s="195"/>
      <c r="G560" s="202" t="s">
        <v>271</v>
      </c>
      <c r="H560" s="544">
        <v>474</v>
      </c>
      <c r="I560" s="544">
        <v>216</v>
      </c>
      <c r="J560" s="201">
        <f t="shared" si="32"/>
        <v>690</v>
      </c>
      <c r="P560" s="28"/>
      <c r="Q560" s="339"/>
    </row>
    <row r="561" spans="1:17" ht="15" x14ac:dyDescent="0.2">
      <c r="A561" s="35"/>
      <c r="B561" s="202" t="s">
        <v>52</v>
      </c>
      <c r="C561" s="201">
        <v>442</v>
      </c>
      <c r="D561" s="201">
        <v>186</v>
      </c>
      <c r="E561" s="201">
        <f t="shared" si="31"/>
        <v>628</v>
      </c>
      <c r="F561" s="195"/>
      <c r="G561" s="202" t="s">
        <v>52</v>
      </c>
      <c r="H561" s="544">
        <v>299</v>
      </c>
      <c r="I561" s="544">
        <v>89</v>
      </c>
      <c r="J561" s="201">
        <f t="shared" si="32"/>
        <v>388</v>
      </c>
      <c r="P561" s="28"/>
      <c r="Q561" s="339"/>
    </row>
    <row r="562" spans="1:17" ht="15" x14ac:dyDescent="0.2">
      <c r="A562" s="35"/>
      <c r="B562" s="202" t="s">
        <v>272</v>
      </c>
      <c r="C562" s="201">
        <v>460</v>
      </c>
      <c r="D562" s="201">
        <v>248</v>
      </c>
      <c r="E562" s="201">
        <f t="shared" si="31"/>
        <v>708</v>
      </c>
      <c r="F562" s="195"/>
      <c r="G562" s="202" t="s">
        <v>272</v>
      </c>
      <c r="H562" s="544">
        <v>519</v>
      </c>
      <c r="I562" s="544">
        <v>83</v>
      </c>
      <c r="J562" s="201">
        <f t="shared" si="32"/>
        <v>602</v>
      </c>
      <c r="P562" s="28"/>
      <c r="Q562" s="339"/>
    </row>
    <row r="563" spans="1:17" ht="15" x14ac:dyDescent="0.2">
      <c r="A563" s="35"/>
      <c r="B563" s="202" t="s">
        <v>273</v>
      </c>
      <c r="C563" s="201">
        <v>364</v>
      </c>
      <c r="D563" s="201">
        <v>2</v>
      </c>
      <c r="E563" s="201">
        <f t="shared" si="31"/>
        <v>366</v>
      </c>
      <c r="F563" s="195"/>
      <c r="G563" s="202" t="s">
        <v>273</v>
      </c>
      <c r="H563" s="544">
        <v>205</v>
      </c>
      <c r="I563" s="544">
        <v>6</v>
      </c>
      <c r="J563" s="201">
        <f t="shared" si="32"/>
        <v>211</v>
      </c>
      <c r="P563" s="28"/>
      <c r="Q563" s="339"/>
    </row>
    <row r="564" spans="1:17" ht="15" x14ac:dyDescent="0.2">
      <c r="A564" s="35"/>
      <c r="B564" s="202" t="s">
        <v>64</v>
      </c>
      <c r="C564" s="201">
        <v>79</v>
      </c>
      <c r="D564" s="201">
        <v>21</v>
      </c>
      <c r="E564" s="201">
        <f t="shared" si="31"/>
        <v>100</v>
      </c>
      <c r="F564" s="195"/>
      <c r="G564" s="202" t="s">
        <v>64</v>
      </c>
      <c r="H564" s="544">
        <v>113</v>
      </c>
      <c r="I564" s="544">
        <v>8</v>
      </c>
      <c r="J564" s="201">
        <f t="shared" si="32"/>
        <v>121</v>
      </c>
      <c r="P564" s="28"/>
      <c r="Q564" s="339"/>
    </row>
    <row r="565" spans="1:17" ht="15" x14ac:dyDescent="0.2">
      <c r="A565" s="35"/>
      <c r="B565" s="202" t="s">
        <v>274</v>
      </c>
      <c r="C565" s="201">
        <v>19</v>
      </c>
      <c r="D565" s="201">
        <v>0</v>
      </c>
      <c r="E565" s="201">
        <f t="shared" si="31"/>
        <v>19</v>
      </c>
      <c r="F565" s="195"/>
      <c r="G565" s="202" t="s">
        <v>274</v>
      </c>
      <c r="H565" s="544">
        <v>27</v>
      </c>
      <c r="I565" s="544">
        <v>0</v>
      </c>
      <c r="J565" s="201">
        <f t="shared" si="32"/>
        <v>27</v>
      </c>
      <c r="P565" s="28"/>
      <c r="Q565" s="339"/>
    </row>
    <row r="566" spans="1:17" ht="15" x14ac:dyDescent="0.2">
      <c r="A566" s="35"/>
      <c r="B566" s="202" t="s">
        <v>275</v>
      </c>
      <c r="C566" s="201">
        <v>190</v>
      </c>
      <c r="D566" s="201">
        <v>1</v>
      </c>
      <c r="E566" s="201">
        <f t="shared" si="31"/>
        <v>191</v>
      </c>
      <c r="F566" s="195"/>
      <c r="G566" s="202" t="s">
        <v>275</v>
      </c>
      <c r="H566" s="544">
        <v>155</v>
      </c>
      <c r="I566" s="544">
        <v>13</v>
      </c>
      <c r="J566" s="201">
        <f t="shared" si="32"/>
        <v>168</v>
      </c>
      <c r="P566" s="28"/>
      <c r="Q566" s="339"/>
    </row>
    <row r="567" spans="1:17" ht="15" x14ac:dyDescent="0.2">
      <c r="A567" s="35"/>
      <c r="B567" s="202" t="s">
        <v>181</v>
      </c>
      <c r="C567" s="201">
        <v>271</v>
      </c>
      <c r="D567" s="201">
        <v>36</v>
      </c>
      <c r="E567" s="201">
        <f t="shared" si="31"/>
        <v>307</v>
      </c>
      <c r="F567" s="195"/>
      <c r="G567" s="202" t="s">
        <v>181</v>
      </c>
      <c r="H567" s="544">
        <v>227</v>
      </c>
      <c r="I567" s="544">
        <v>3</v>
      </c>
      <c r="J567" s="201">
        <f t="shared" si="32"/>
        <v>230</v>
      </c>
      <c r="P567" s="28"/>
      <c r="Q567" s="339"/>
    </row>
    <row r="568" spans="1:17" ht="15" x14ac:dyDescent="0.2">
      <c r="A568" s="35"/>
      <c r="B568" s="202" t="s">
        <v>195</v>
      </c>
      <c r="C568" s="201">
        <v>0</v>
      </c>
      <c r="D568" s="201">
        <v>0</v>
      </c>
      <c r="E568" s="201">
        <f t="shared" si="31"/>
        <v>0</v>
      </c>
      <c r="F568" s="195"/>
      <c r="G568" s="202" t="s">
        <v>195</v>
      </c>
      <c r="H568" s="544">
        <v>13</v>
      </c>
      <c r="I568" s="544">
        <v>0</v>
      </c>
      <c r="J568" s="201">
        <f t="shared" si="32"/>
        <v>13</v>
      </c>
      <c r="P568" s="28"/>
      <c r="Q568" s="339"/>
    </row>
    <row r="569" spans="1:17" ht="15" x14ac:dyDescent="0.2">
      <c r="A569" s="35"/>
      <c r="B569" s="202" t="s">
        <v>332</v>
      </c>
      <c r="C569" s="201">
        <v>18</v>
      </c>
      <c r="D569" s="201">
        <v>0</v>
      </c>
      <c r="E569" s="201">
        <f t="shared" si="31"/>
        <v>18</v>
      </c>
      <c r="F569" s="195"/>
      <c r="G569" s="202" t="s">
        <v>332</v>
      </c>
      <c r="H569" s="544">
        <v>0</v>
      </c>
      <c r="I569" s="544">
        <v>0</v>
      </c>
      <c r="J569" s="201">
        <f t="shared" si="32"/>
        <v>0</v>
      </c>
      <c r="P569" s="28"/>
      <c r="Q569" s="339"/>
    </row>
    <row r="570" spans="1:17" ht="15" x14ac:dyDescent="0.2">
      <c r="A570" s="35"/>
      <c r="B570" s="202" t="s">
        <v>276</v>
      </c>
      <c r="C570" s="201">
        <v>1</v>
      </c>
      <c r="D570" s="201">
        <v>0</v>
      </c>
      <c r="E570" s="201">
        <f t="shared" si="31"/>
        <v>1</v>
      </c>
      <c r="F570" s="195"/>
      <c r="G570" s="202" t="s">
        <v>276</v>
      </c>
      <c r="H570" s="544">
        <v>5</v>
      </c>
      <c r="I570" s="544">
        <v>0</v>
      </c>
      <c r="J570" s="201">
        <f t="shared" si="32"/>
        <v>5</v>
      </c>
      <c r="P570" s="28"/>
      <c r="Q570" s="339"/>
    </row>
    <row r="571" spans="1:17" ht="15" x14ac:dyDescent="0.2">
      <c r="A571" s="35"/>
      <c r="B571" s="202" t="s">
        <v>177</v>
      </c>
      <c r="C571" s="201">
        <v>85</v>
      </c>
      <c r="D571" s="201">
        <v>3</v>
      </c>
      <c r="E571" s="201">
        <f t="shared" si="31"/>
        <v>88</v>
      </c>
      <c r="F571" s="195"/>
      <c r="G571" s="503" t="s">
        <v>177</v>
      </c>
      <c r="H571" s="544">
        <v>68</v>
      </c>
      <c r="I571" s="544">
        <v>3</v>
      </c>
      <c r="J571" s="201">
        <f t="shared" si="32"/>
        <v>71</v>
      </c>
      <c r="P571" s="28"/>
      <c r="Q571" s="339"/>
    </row>
    <row r="572" spans="1:17" ht="15" x14ac:dyDescent="0.2">
      <c r="A572" s="35"/>
      <c r="B572" s="202" t="s">
        <v>247</v>
      </c>
      <c r="C572" s="201">
        <v>2</v>
      </c>
      <c r="D572" s="201">
        <v>0</v>
      </c>
      <c r="E572" s="201">
        <f t="shared" si="31"/>
        <v>2</v>
      </c>
      <c r="F572" s="195"/>
      <c r="G572" s="503" t="s">
        <v>247</v>
      </c>
      <c r="H572" s="544">
        <v>0</v>
      </c>
      <c r="I572" s="544">
        <v>0</v>
      </c>
      <c r="J572" s="201">
        <f t="shared" si="32"/>
        <v>0</v>
      </c>
      <c r="P572" s="28"/>
      <c r="Q572" s="339"/>
    </row>
    <row r="573" spans="1:17" ht="15" x14ac:dyDescent="0.2">
      <c r="A573" s="35"/>
      <c r="B573" s="202" t="s">
        <v>300</v>
      </c>
      <c r="C573" s="208">
        <v>40</v>
      </c>
      <c r="D573" s="208">
        <v>0</v>
      </c>
      <c r="E573" s="201">
        <f t="shared" si="31"/>
        <v>40</v>
      </c>
      <c r="F573" s="195"/>
      <c r="G573" s="202" t="s">
        <v>300</v>
      </c>
      <c r="H573" s="544">
        <v>18</v>
      </c>
      <c r="I573" s="544">
        <v>0</v>
      </c>
      <c r="J573" s="201">
        <f t="shared" si="32"/>
        <v>18</v>
      </c>
      <c r="P573" s="28"/>
      <c r="Q573" s="339"/>
    </row>
    <row r="574" spans="1:17" ht="15" x14ac:dyDescent="0.2">
      <c r="A574" s="35"/>
      <c r="B574" s="202" t="s">
        <v>303</v>
      </c>
      <c r="C574" s="208">
        <v>12</v>
      </c>
      <c r="D574" s="201">
        <v>0</v>
      </c>
      <c r="E574" s="201">
        <f>+C574+D574</f>
        <v>12</v>
      </c>
      <c r="F574" s="195"/>
      <c r="G574" s="202" t="s">
        <v>303</v>
      </c>
      <c r="H574" s="544">
        <v>4</v>
      </c>
      <c r="I574" s="544">
        <v>0</v>
      </c>
      <c r="J574" s="201">
        <f t="shared" si="32"/>
        <v>4</v>
      </c>
      <c r="P574" s="28"/>
      <c r="Q574" s="339"/>
    </row>
    <row r="575" spans="1:17" ht="15" x14ac:dyDescent="0.2">
      <c r="A575" s="35"/>
      <c r="B575" s="202" t="s">
        <v>299</v>
      </c>
      <c r="C575" s="208">
        <v>25</v>
      </c>
      <c r="D575" s="201">
        <v>0</v>
      </c>
      <c r="E575" s="201">
        <f t="shared" si="31"/>
        <v>25</v>
      </c>
      <c r="F575" s="195"/>
      <c r="G575" s="202" t="s">
        <v>299</v>
      </c>
      <c r="H575" s="544">
        <v>0</v>
      </c>
      <c r="I575" s="544">
        <v>0</v>
      </c>
      <c r="J575" s="201">
        <f t="shared" si="32"/>
        <v>0</v>
      </c>
      <c r="P575" s="28"/>
      <c r="Q575" s="339"/>
    </row>
    <row r="576" spans="1:17" ht="15" x14ac:dyDescent="0.2">
      <c r="A576" s="35"/>
      <c r="B576" s="202" t="s">
        <v>454</v>
      </c>
      <c r="C576" s="208">
        <v>2</v>
      </c>
      <c r="D576" s="201">
        <v>0</v>
      </c>
      <c r="E576" s="201">
        <f t="shared" si="31"/>
        <v>2</v>
      </c>
      <c r="F576" s="195"/>
      <c r="G576" s="202" t="s">
        <v>454</v>
      </c>
      <c r="H576" s="544">
        <v>0</v>
      </c>
      <c r="I576" s="544">
        <v>0</v>
      </c>
      <c r="J576" s="201">
        <f>+H576+I576</f>
        <v>0</v>
      </c>
      <c r="P576" s="28"/>
      <c r="Q576" s="339"/>
    </row>
    <row r="577" spans="1:29" s="33" customFormat="1" ht="14.25" customHeight="1" x14ac:dyDescent="0.2">
      <c r="A577" s="32"/>
      <c r="B577" s="210" t="s">
        <v>53</v>
      </c>
      <c r="C577" s="212">
        <f>SUM(C553:C576)</f>
        <v>6817</v>
      </c>
      <c r="D577" s="212">
        <f>SUM(D553:D576)</f>
        <v>1859</v>
      </c>
      <c r="E577" s="212">
        <f>SUM(E553:E576)</f>
        <v>8676</v>
      </c>
      <c r="F577" s="211"/>
      <c r="G577" s="504" t="s">
        <v>53</v>
      </c>
      <c r="H577" s="212">
        <f>SUM(H553:H576)</f>
        <v>5876</v>
      </c>
      <c r="I577" s="212">
        <f>SUM(I553:I576)</f>
        <v>1394</v>
      </c>
      <c r="J577" s="212">
        <f>SUM(J553:J576)</f>
        <v>7270</v>
      </c>
      <c r="K577" s="223"/>
      <c r="L577" s="494"/>
      <c r="P577" s="129"/>
      <c r="Q577" s="379"/>
      <c r="R577" s="422"/>
      <c r="S577" s="422"/>
      <c r="T577" s="422"/>
      <c r="U577" s="422"/>
    </row>
    <row r="578" spans="1:29" ht="15" x14ac:dyDescent="0.2">
      <c r="A578" s="35"/>
      <c r="B578" s="198"/>
      <c r="C578" s="193"/>
      <c r="D578" s="199"/>
      <c r="E578" s="200"/>
      <c r="F578" s="193"/>
      <c r="P578" s="28"/>
      <c r="Q578" s="339"/>
    </row>
    <row r="579" spans="1:29" x14ac:dyDescent="0.2">
      <c r="A579" s="35"/>
      <c r="G579" s="41"/>
      <c r="H579" s="8"/>
      <c r="I579" s="26"/>
      <c r="J579" s="34"/>
      <c r="P579" s="28"/>
      <c r="Q579" s="339"/>
    </row>
    <row r="580" spans="1:29" ht="26.25" customHeight="1" x14ac:dyDescent="0.2">
      <c r="A580" s="32"/>
      <c r="B580" s="583" t="s">
        <v>363</v>
      </c>
      <c r="C580" s="583"/>
      <c r="D580" s="583"/>
      <c r="E580" s="583"/>
      <c r="F580" s="557"/>
      <c r="G580" s="558"/>
      <c r="H580" s="6"/>
      <c r="I580" s="26"/>
      <c r="J580" s="34"/>
      <c r="K580" s="7"/>
      <c r="L580" s="490"/>
      <c r="M580" s="8"/>
      <c r="N580" s="31"/>
      <c r="O580" s="31"/>
      <c r="P580" s="56"/>
      <c r="Q580" s="299"/>
      <c r="R580" s="296"/>
      <c r="S580" s="299"/>
      <c r="T580" s="423"/>
      <c r="U580" s="423"/>
      <c r="V580" s="6"/>
      <c r="W580" s="26"/>
      <c r="X580" s="34"/>
      <c r="Y580" s="7"/>
      <c r="Z580" s="7"/>
      <c r="AA580" s="6"/>
      <c r="AB580" s="6"/>
      <c r="AC580" s="26"/>
    </row>
    <row r="581" spans="1:29" ht="13.5" thickBot="1" x14ac:dyDescent="0.25">
      <c r="A581" s="26"/>
      <c r="B581" s="5"/>
      <c r="C581" s="84"/>
      <c r="D581" s="5"/>
      <c r="E581" s="34"/>
      <c r="F581" s="557"/>
      <c r="G581" s="559"/>
      <c r="H581" s="559"/>
      <c r="I581" s="559"/>
      <c r="J581" s="559"/>
      <c r="K581" s="7"/>
      <c r="L581" s="490"/>
      <c r="M581" s="6"/>
      <c r="N581" s="31"/>
      <c r="O581" s="31"/>
      <c r="P581" s="56"/>
      <c r="Q581" s="299"/>
      <c r="R581" s="300"/>
      <c r="S581" s="423"/>
      <c r="T581" s="423"/>
      <c r="U581" s="423"/>
      <c r="V581" s="6"/>
      <c r="W581" s="26"/>
      <c r="X581" s="34"/>
      <c r="Y581" s="7"/>
      <c r="Z581" s="7"/>
      <c r="AA581" s="6"/>
      <c r="AB581" s="6"/>
      <c r="AC581" s="26"/>
    </row>
    <row r="582" spans="1:29" s="59" customFormat="1" ht="39.950000000000003" customHeight="1" thickBot="1" x14ac:dyDescent="0.25">
      <c r="A582" s="39"/>
      <c r="B582" s="560" t="s">
        <v>317</v>
      </c>
      <c r="C582" s="560" t="s">
        <v>202</v>
      </c>
      <c r="D582" s="560" t="s">
        <v>10</v>
      </c>
      <c r="E582" s="560" t="s">
        <v>203</v>
      </c>
      <c r="F582" s="560" t="s">
        <v>204</v>
      </c>
      <c r="G582" s="41"/>
      <c r="H582" s="560" t="s">
        <v>207</v>
      </c>
      <c r="I582" s="561" t="s">
        <v>202</v>
      </c>
      <c r="J582" s="561" t="s">
        <v>10</v>
      </c>
      <c r="K582" s="560" t="s">
        <v>203</v>
      </c>
      <c r="L582" s="562" t="s">
        <v>204</v>
      </c>
      <c r="M582" s="150"/>
      <c r="N582" s="90"/>
      <c r="O582" s="90"/>
      <c r="P582" s="49"/>
      <c r="Q582" s="415"/>
      <c r="R582" s="300"/>
      <c r="S582" s="424"/>
      <c r="T582" s="424"/>
      <c r="U582" s="424"/>
      <c r="V582" s="150"/>
      <c r="W582" s="39"/>
      <c r="X582" s="151"/>
      <c r="Y582" s="152"/>
      <c r="Z582" s="152"/>
      <c r="AA582" s="150"/>
      <c r="AB582" s="150"/>
      <c r="AC582" s="39"/>
    </row>
    <row r="583" spans="1:29" ht="24" customHeight="1" x14ac:dyDescent="0.2">
      <c r="A583" s="26"/>
      <c r="B583" s="563" t="s">
        <v>24</v>
      </c>
      <c r="C583" s="564">
        <v>10306</v>
      </c>
      <c r="D583" s="564">
        <v>5478.3919999999998</v>
      </c>
      <c r="E583" s="564">
        <v>4827.6080000000002</v>
      </c>
      <c r="F583" s="565">
        <v>0.53157306423442652</v>
      </c>
      <c r="G583" s="41"/>
      <c r="H583" s="566" t="s">
        <v>205</v>
      </c>
      <c r="I583" s="567">
        <v>3395.1046536900003</v>
      </c>
      <c r="J583" s="567">
        <v>2469.7263595300001</v>
      </c>
      <c r="K583" s="568">
        <v>925.37829416000022</v>
      </c>
      <c r="L583" s="565">
        <v>0.7274374758509301</v>
      </c>
      <c r="M583" s="6"/>
      <c r="N583" s="31"/>
      <c r="O583" s="31"/>
      <c r="P583" s="56"/>
      <c r="Q583" s="299"/>
      <c r="R583" s="300"/>
      <c r="S583" s="423"/>
      <c r="T583" s="423"/>
      <c r="U583" s="423"/>
      <c r="V583" s="6"/>
      <c r="W583" s="26"/>
      <c r="X583" s="34"/>
      <c r="Y583" s="7"/>
      <c r="Z583" s="7"/>
      <c r="AA583" s="6"/>
      <c r="AB583" s="6"/>
      <c r="AC583" s="26"/>
    </row>
    <row r="584" spans="1:29" ht="24" customHeight="1" x14ac:dyDescent="0.2">
      <c r="A584" s="26"/>
      <c r="B584" s="563" t="s">
        <v>205</v>
      </c>
      <c r="C584" s="564">
        <v>1252</v>
      </c>
      <c r="D584" s="564">
        <v>637.57899999999995</v>
      </c>
      <c r="E584" s="564">
        <v>614.42100000000005</v>
      </c>
      <c r="F584" s="565">
        <v>0.50924840255591053</v>
      </c>
      <c r="G584" s="41"/>
      <c r="H584" s="563" t="s">
        <v>360</v>
      </c>
      <c r="I584" s="156">
        <v>8154.4579086435115</v>
      </c>
      <c r="J584" s="156">
        <v>6057.6669690890003</v>
      </c>
      <c r="K584" s="569">
        <v>2096.7909395545112</v>
      </c>
      <c r="L584" s="565">
        <v>0.74286568610134496</v>
      </c>
      <c r="M584" s="6"/>
      <c r="N584" s="31"/>
      <c r="O584" s="31"/>
      <c r="P584" s="56"/>
      <c r="Q584" s="299"/>
      <c r="R584" s="300"/>
      <c r="S584" s="423"/>
      <c r="T584" s="423"/>
      <c r="U584" s="423"/>
      <c r="V584" s="6"/>
      <c r="W584" s="26"/>
      <c r="X584" s="34"/>
      <c r="Y584" s="7"/>
      <c r="Z584" s="7"/>
      <c r="AA584" s="6"/>
      <c r="AB584" s="6"/>
      <c r="AC584" s="26"/>
    </row>
    <row r="585" spans="1:29" ht="36.75" customHeight="1" x14ac:dyDescent="0.2">
      <c r="A585" s="26"/>
      <c r="B585" s="563" t="s">
        <v>358</v>
      </c>
      <c r="C585" s="564">
        <v>4264</v>
      </c>
      <c r="D585" s="564">
        <v>2583.3200000000002</v>
      </c>
      <c r="E585" s="564">
        <v>1680.6799999999998</v>
      </c>
      <c r="F585" s="565">
        <v>0.60584427767354598</v>
      </c>
      <c r="G585" s="41"/>
      <c r="H585" s="563" t="s">
        <v>208</v>
      </c>
      <c r="I585" s="156">
        <v>4924</v>
      </c>
      <c r="J585" s="156">
        <v>4017.4627119299998</v>
      </c>
      <c r="K585" s="569">
        <v>906.53728807000016</v>
      </c>
      <c r="L585" s="565">
        <v>0.81589413321080417</v>
      </c>
      <c r="M585" s="6"/>
      <c r="N585" s="31"/>
      <c r="O585" s="31"/>
      <c r="P585" s="56"/>
      <c r="Q585" s="299"/>
      <c r="R585" s="300"/>
      <c r="S585" s="423"/>
      <c r="T585" s="423"/>
      <c r="U585" s="423"/>
      <c r="V585" s="6"/>
      <c r="W585" s="26"/>
      <c r="X585" s="34"/>
      <c r="Y585" s="7"/>
      <c r="Z585" s="7"/>
      <c r="AA585" s="6"/>
      <c r="AB585" s="6"/>
      <c r="AC585" s="26"/>
    </row>
    <row r="586" spans="1:29" ht="24" customHeight="1" x14ac:dyDescent="0.2">
      <c r="A586" s="26"/>
      <c r="B586" s="563" t="s">
        <v>359</v>
      </c>
      <c r="C586" s="564">
        <v>9525</v>
      </c>
      <c r="D586" s="564">
        <v>5341.4679999999998</v>
      </c>
      <c r="E586" s="564">
        <v>4183.5320000000002</v>
      </c>
      <c r="F586" s="565">
        <v>0.56078404199475063</v>
      </c>
      <c r="G586" s="41"/>
      <c r="H586" s="563" t="s">
        <v>206</v>
      </c>
      <c r="I586" s="156">
        <v>100</v>
      </c>
      <c r="J586" s="156">
        <v>48.549491189999998</v>
      </c>
      <c r="K586" s="569">
        <v>51.450508810000002</v>
      </c>
      <c r="L586" s="565">
        <v>0.48549491189999999</v>
      </c>
      <c r="M586" s="6"/>
      <c r="N586" s="31"/>
      <c r="O586" s="31"/>
      <c r="P586" s="56"/>
      <c r="Q586" s="299"/>
      <c r="R586" s="300"/>
      <c r="S586" s="423"/>
      <c r="T586" s="423"/>
      <c r="U586" s="423"/>
      <c r="V586" s="6"/>
      <c r="W586" s="26"/>
      <c r="X586" s="34"/>
      <c r="Y586" s="7"/>
      <c r="Z586" s="7"/>
      <c r="AA586" s="6"/>
      <c r="AB586" s="6"/>
      <c r="AC586" s="26"/>
    </row>
    <row r="587" spans="1:29" ht="24" customHeight="1" x14ac:dyDescent="0.2">
      <c r="A587" s="26"/>
      <c r="B587" s="563" t="s">
        <v>360</v>
      </c>
      <c r="C587" s="564">
        <v>26036.891836252413</v>
      </c>
      <c r="D587" s="564">
        <v>13969.262331700002</v>
      </c>
      <c r="E587" s="564">
        <v>12067.629504552411</v>
      </c>
      <c r="F587" s="565">
        <v>0.53651804599233799</v>
      </c>
      <c r="G587" s="41"/>
      <c r="H587" s="563" t="s">
        <v>361</v>
      </c>
      <c r="I587" s="156">
        <v>1040</v>
      </c>
      <c r="J587" s="156">
        <v>294.61916414999996</v>
      </c>
      <c r="K587" s="569">
        <v>745.38083585000004</v>
      </c>
      <c r="L587" s="565">
        <v>0.28328765783653842</v>
      </c>
      <c r="M587" s="6"/>
      <c r="N587" s="31"/>
      <c r="O587" s="31"/>
      <c r="P587" s="56"/>
      <c r="Q587" s="299"/>
      <c r="R587" s="300"/>
      <c r="S587" s="423"/>
      <c r="T587" s="423"/>
      <c r="U587" s="423"/>
      <c r="V587" s="6"/>
      <c r="W587" s="26"/>
      <c r="X587" s="34"/>
      <c r="Y587" s="7"/>
      <c r="Z587" s="7"/>
      <c r="AA587" s="6"/>
      <c r="AB587" s="6"/>
      <c r="AC587" s="26"/>
    </row>
    <row r="588" spans="1:29" ht="24" customHeight="1" thickBot="1" x14ac:dyDescent="0.25">
      <c r="A588" s="26"/>
      <c r="B588" s="563" t="s">
        <v>206</v>
      </c>
      <c r="C588" s="564">
        <v>2346</v>
      </c>
      <c r="D588" s="564">
        <v>1363.43</v>
      </c>
      <c r="E588" s="564">
        <v>982.56999999999994</v>
      </c>
      <c r="F588" s="565">
        <v>0.58117220801364022</v>
      </c>
      <c r="G588" s="41"/>
      <c r="H588" s="570" t="s">
        <v>362</v>
      </c>
      <c r="I588" s="571">
        <v>35525.130990542493</v>
      </c>
      <c r="J588" s="571">
        <v>33800.844488582996</v>
      </c>
      <c r="K588" s="572">
        <v>1724.2865019594974</v>
      </c>
      <c r="L588" s="565">
        <v>0.95146290938607558</v>
      </c>
      <c r="M588" s="6"/>
      <c r="N588" s="31"/>
      <c r="O588" s="31"/>
      <c r="P588" s="56"/>
      <c r="Q588" s="299"/>
      <c r="R588" s="300"/>
      <c r="S588" s="423"/>
      <c r="T588" s="423"/>
      <c r="U588" s="423"/>
      <c r="V588" s="6"/>
      <c r="W588" s="26"/>
      <c r="X588" s="34"/>
      <c r="Y588" s="7"/>
      <c r="Z588" s="7"/>
      <c r="AA588" s="6"/>
      <c r="AB588" s="6"/>
      <c r="AC588" s="26"/>
    </row>
    <row r="589" spans="1:29" ht="41.25" customHeight="1" thickBot="1" x14ac:dyDescent="0.25">
      <c r="A589" s="26"/>
      <c r="B589" s="570" t="s">
        <v>418</v>
      </c>
      <c r="C589" s="573">
        <v>35596.916848679211</v>
      </c>
      <c r="D589" s="573">
        <v>21101.886999999999</v>
      </c>
      <c r="E589" s="573">
        <v>14495.029848679213</v>
      </c>
      <c r="F589" s="574">
        <v>0.59280097458167824</v>
      </c>
      <c r="G589" s="575"/>
      <c r="H589" s="560" t="s">
        <v>495</v>
      </c>
      <c r="I589" s="576">
        <v>53138.693552876008</v>
      </c>
      <c r="J589" s="576">
        <v>46688.869184472002</v>
      </c>
      <c r="K589" s="577">
        <v>6449.824368404009</v>
      </c>
      <c r="L589" s="578">
        <v>0.87862282760139621</v>
      </c>
      <c r="M589" s="6"/>
      <c r="N589" s="31"/>
      <c r="O589" s="31"/>
      <c r="P589" s="56"/>
      <c r="Q589" s="299"/>
      <c r="R589" s="300"/>
      <c r="S589" s="423"/>
      <c r="T589" s="423"/>
      <c r="U589" s="423"/>
      <c r="V589" s="6"/>
      <c r="W589" s="26"/>
      <c r="X589" s="34"/>
      <c r="Y589" s="7"/>
      <c r="Z589" s="7"/>
      <c r="AA589" s="6"/>
      <c r="AB589" s="6"/>
      <c r="AC589" s="26"/>
    </row>
    <row r="590" spans="1:29" s="33" customFormat="1" ht="24" customHeight="1" thickBot="1" x14ac:dyDescent="0.25">
      <c r="A590" s="30"/>
      <c r="B590" s="560" t="s">
        <v>419</v>
      </c>
      <c r="C590" s="579">
        <v>89326.808684931631</v>
      </c>
      <c r="D590" s="579">
        <v>50475.338331699997</v>
      </c>
      <c r="E590" s="579">
        <v>38851.47035323162</v>
      </c>
      <c r="F590" s="578">
        <v>0.56506371463167004</v>
      </c>
      <c r="G590" s="41"/>
      <c r="H590" s="85"/>
      <c r="I590" s="580"/>
      <c r="J590" s="580"/>
      <c r="K590" s="581"/>
      <c r="L590" s="582"/>
      <c r="M590" s="153"/>
      <c r="N590" s="89"/>
      <c r="O590" s="89"/>
      <c r="P590" s="556"/>
      <c r="Q590" s="375"/>
      <c r="R590" s="425"/>
      <c r="S590" s="426"/>
      <c r="T590" s="426"/>
      <c r="U590" s="426"/>
      <c r="V590" s="153"/>
      <c r="W590" s="30"/>
      <c r="X590" s="154"/>
      <c r="Y590" s="155"/>
      <c r="Z590" s="155"/>
      <c r="AA590" s="153"/>
      <c r="AB590" s="153"/>
      <c r="AC590" s="30"/>
    </row>
    <row r="591" spans="1:29" x14ac:dyDescent="0.2">
      <c r="A591" s="26"/>
      <c r="B591" s="555" t="s">
        <v>420</v>
      </c>
      <c r="D591" s="29"/>
      <c r="G591" s="41"/>
      <c r="H591" s="6"/>
      <c r="I591" s="26"/>
      <c r="J591" s="34"/>
      <c r="K591" s="7"/>
      <c r="L591" s="490"/>
      <c r="M591" s="6"/>
      <c r="N591" s="31"/>
      <c r="O591" s="31"/>
      <c r="P591" s="56"/>
      <c r="Q591" s="299"/>
      <c r="R591" s="300"/>
      <c r="S591" s="423"/>
      <c r="T591" s="423"/>
      <c r="U591" s="423"/>
      <c r="V591" s="6"/>
      <c r="W591" s="26"/>
      <c r="X591" s="34"/>
      <c r="Y591" s="7"/>
      <c r="Z591" s="7"/>
      <c r="AA591" s="6"/>
      <c r="AB591" s="6"/>
      <c r="AC591" s="26"/>
    </row>
    <row r="592" spans="1:29" ht="21" customHeight="1" x14ac:dyDescent="0.2">
      <c r="A592" s="26"/>
      <c r="G592" s="41"/>
      <c r="H592" s="6"/>
      <c r="I592" s="26"/>
      <c r="J592" s="34"/>
      <c r="K592" s="7"/>
      <c r="L592" s="490"/>
      <c r="M592" s="6"/>
      <c r="N592" s="31"/>
      <c r="O592" s="31"/>
      <c r="P592" s="56"/>
      <c r="Q592" s="299"/>
      <c r="R592" s="300"/>
      <c r="S592" s="423"/>
      <c r="T592" s="423"/>
      <c r="U592" s="423"/>
      <c r="V592" s="6"/>
      <c r="W592" s="26"/>
      <c r="X592" s="34"/>
      <c r="Y592" s="7"/>
      <c r="Z592" s="7"/>
      <c r="AA592" s="6"/>
      <c r="AB592" s="6"/>
      <c r="AC592" s="26"/>
    </row>
    <row r="593" spans="1:29" x14ac:dyDescent="0.2">
      <c r="A593" s="26"/>
      <c r="F593" s="23"/>
      <c r="G593" s="41"/>
      <c r="H593" s="28"/>
      <c r="I593" s="38"/>
      <c r="J593" s="34"/>
      <c r="K593" s="7"/>
      <c r="L593" s="490"/>
      <c r="M593" s="6"/>
      <c r="N593" s="31"/>
      <c r="O593" s="31"/>
      <c r="P593" s="56"/>
      <c r="Q593" s="299"/>
      <c r="R593" s="300"/>
      <c r="S593" s="423"/>
      <c r="T593" s="423"/>
      <c r="U593" s="423"/>
      <c r="V593" s="6"/>
      <c r="W593" s="26"/>
      <c r="X593" s="34"/>
      <c r="Y593" s="7"/>
      <c r="Z593" s="7"/>
      <c r="AA593" s="6"/>
      <c r="AB593" s="6"/>
      <c r="AC593" s="26"/>
    </row>
    <row r="594" spans="1:29" x14ac:dyDescent="0.2">
      <c r="A594" s="26"/>
      <c r="F594" s="23"/>
      <c r="G594" s="41"/>
      <c r="H594" s="28"/>
      <c r="I594" s="38"/>
      <c r="J594" s="34"/>
      <c r="K594" s="7"/>
      <c r="L594" s="490"/>
      <c r="M594" s="6"/>
      <c r="N594" s="31"/>
      <c r="O594" s="31"/>
      <c r="P594" s="56"/>
      <c r="Q594" s="299"/>
      <c r="R594" s="300"/>
      <c r="S594" s="423"/>
      <c r="T594" s="423"/>
      <c r="U594" s="423"/>
      <c r="V594" s="6"/>
      <c r="W594" s="26"/>
      <c r="X594" s="34"/>
      <c r="Y594" s="7"/>
      <c r="Z594" s="7"/>
      <c r="AA594" s="6"/>
      <c r="AB594" s="6"/>
      <c r="AC594" s="26"/>
    </row>
    <row r="595" spans="1:29" x14ac:dyDescent="0.2">
      <c r="A595" s="26"/>
      <c r="F595" s="23"/>
      <c r="G595" s="41"/>
      <c r="H595" s="28"/>
      <c r="I595" s="38"/>
      <c r="J595" s="34"/>
      <c r="K595" s="7"/>
      <c r="L595" s="490"/>
      <c r="M595" s="6"/>
      <c r="N595" s="31"/>
      <c r="O595" s="31"/>
      <c r="P595" s="56"/>
      <c r="Q595" s="299"/>
      <c r="R595" s="300"/>
      <c r="S595" s="423"/>
      <c r="T595" s="423"/>
      <c r="U595" s="423"/>
    </row>
    <row r="596" spans="1:29" ht="71.25" customHeight="1" x14ac:dyDescent="0.2">
      <c r="A596" s="26"/>
      <c r="F596" s="23"/>
      <c r="G596" s="41"/>
      <c r="H596" s="28"/>
      <c r="I596" s="38"/>
      <c r="J596" s="34"/>
      <c r="K596" s="7"/>
      <c r="L596" s="490"/>
      <c r="M596" s="6"/>
      <c r="N596" s="31"/>
      <c r="O596" s="31"/>
      <c r="P596" s="56"/>
      <c r="Q596" s="299"/>
      <c r="R596" s="300"/>
      <c r="S596" s="423"/>
      <c r="T596" s="423"/>
      <c r="U596" s="423"/>
    </row>
    <row r="597" spans="1:29" ht="16.5" customHeight="1" x14ac:dyDescent="0.2">
      <c r="A597" s="26"/>
      <c r="F597" s="23"/>
      <c r="G597" s="41"/>
      <c r="H597" s="28"/>
      <c r="I597" s="38"/>
      <c r="J597" s="34"/>
      <c r="K597" s="7"/>
      <c r="L597" s="490"/>
      <c r="M597" s="6"/>
      <c r="N597" s="31"/>
      <c r="O597" s="31"/>
      <c r="P597" s="56"/>
      <c r="Q597" s="299"/>
      <c r="R597" s="300"/>
      <c r="S597" s="423"/>
      <c r="T597" s="423"/>
      <c r="U597" s="423"/>
    </row>
    <row r="598" spans="1:29" x14ac:dyDescent="0.2">
      <c r="A598" s="26"/>
      <c r="F598" s="23"/>
      <c r="G598" s="41"/>
      <c r="H598" s="6"/>
      <c r="I598" s="26"/>
      <c r="J598" s="34"/>
      <c r="K598" s="7"/>
      <c r="L598" s="490"/>
      <c r="M598" s="6"/>
      <c r="N598" s="31"/>
      <c r="O598" s="31"/>
      <c r="P598" s="56"/>
      <c r="Q598" s="299"/>
      <c r="R598" s="300"/>
      <c r="S598" s="423"/>
      <c r="T598" s="423"/>
      <c r="U598" s="423"/>
    </row>
    <row r="599" spans="1:29" x14ac:dyDescent="0.2">
      <c r="F599" s="23"/>
      <c r="G599" s="41"/>
      <c r="H599" s="6"/>
      <c r="I599" s="26"/>
      <c r="J599" s="34"/>
      <c r="K599" s="7"/>
      <c r="L599" s="490"/>
      <c r="M599" s="28"/>
      <c r="N599" s="31"/>
      <c r="O599" s="31"/>
      <c r="P599" s="56"/>
      <c r="Q599" s="299"/>
      <c r="R599" s="300"/>
      <c r="S599" s="423"/>
      <c r="T599" s="423"/>
      <c r="U599" s="423"/>
    </row>
    <row r="600" spans="1:29" x14ac:dyDescent="0.2">
      <c r="F600" s="23"/>
      <c r="G600" s="41"/>
      <c r="H600" s="6"/>
      <c r="I600" s="26"/>
      <c r="J600" s="34"/>
      <c r="K600" s="7"/>
      <c r="L600" s="490"/>
      <c r="M600" s="28"/>
      <c r="N600" s="31"/>
      <c r="O600" s="31"/>
      <c r="P600" s="56"/>
      <c r="Q600" s="299"/>
      <c r="R600" s="300"/>
      <c r="S600" s="423"/>
      <c r="T600" s="423"/>
      <c r="U600" s="423"/>
    </row>
    <row r="601" spans="1:29" x14ac:dyDescent="0.2">
      <c r="F601" s="23"/>
      <c r="G601" s="41"/>
      <c r="H601" s="6"/>
      <c r="I601" s="26"/>
      <c r="J601" s="34"/>
      <c r="K601" s="7"/>
      <c r="L601" s="490"/>
      <c r="M601" s="28"/>
      <c r="N601" s="31"/>
      <c r="O601" s="31"/>
      <c r="P601" s="56"/>
      <c r="Q601" s="299"/>
      <c r="R601" s="300"/>
      <c r="S601" s="423"/>
      <c r="T601" s="423"/>
      <c r="U601" s="423"/>
    </row>
    <row r="602" spans="1:29" x14ac:dyDescent="0.2">
      <c r="F602" s="23"/>
      <c r="G602" s="41"/>
      <c r="H602" s="6"/>
      <c r="I602" s="26"/>
      <c r="J602" s="34"/>
      <c r="K602" s="7"/>
      <c r="L602" s="490"/>
      <c r="M602" s="28"/>
      <c r="N602" s="31"/>
      <c r="O602" s="31"/>
      <c r="P602" s="56"/>
      <c r="Q602" s="299"/>
      <c r="R602" s="300"/>
      <c r="S602" s="423"/>
      <c r="T602" s="423"/>
      <c r="U602" s="423"/>
    </row>
    <row r="603" spans="1:29" x14ac:dyDescent="0.2">
      <c r="F603" s="23"/>
      <c r="G603" s="41"/>
      <c r="H603" s="6"/>
      <c r="I603" s="26"/>
      <c r="J603" s="34"/>
      <c r="K603" s="7"/>
      <c r="L603" s="490"/>
      <c r="M603" s="28"/>
      <c r="N603" s="31"/>
      <c r="O603" s="31"/>
      <c r="P603" s="56"/>
      <c r="Q603" s="299"/>
      <c r="R603" s="300"/>
      <c r="S603" s="423"/>
      <c r="T603" s="423"/>
      <c r="U603" s="423"/>
    </row>
    <row r="604" spans="1:29" x14ac:dyDescent="0.2">
      <c r="F604" s="23"/>
      <c r="G604" s="41"/>
      <c r="H604" s="6"/>
      <c r="I604" s="26"/>
      <c r="J604" s="34"/>
      <c r="K604" s="7"/>
      <c r="L604" s="490"/>
      <c r="M604" s="28"/>
      <c r="N604" s="31"/>
      <c r="O604" s="31"/>
      <c r="P604" s="56"/>
      <c r="Q604" s="299"/>
      <c r="R604" s="300"/>
      <c r="S604" s="423"/>
      <c r="T604" s="423"/>
      <c r="U604" s="423"/>
    </row>
    <row r="605" spans="1:29" x14ac:dyDescent="0.2">
      <c r="F605" s="23"/>
      <c r="G605" s="41"/>
      <c r="H605" s="6"/>
      <c r="I605" s="26"/>
      <c r="J605" s="34"/>
      <c r="K605" s="7"/>
      <c r="L605" s="490"/>
      <c r="M605" s="28"/>
      <c r="N605" s="31"/>
      <c r="O605" s="31"/>
      <c r="P605" s="56"/>
      <c r="Q605" s="299"/>
      <c r="R605" s="300"/>
      <c r="S605" s="423"/>
      <c r="T605" s="423"/>
      <c r="U605" s="423"/>
    </row>
    <row r="606" spans="1:29" x14ac:dyDescent="0.2">
      <c r="F606" s="23"/>
      <c r="G606" s="41"/>
      <c r="H606" s="6"/>
      <c r="I606" s="26"/>
      <c r="J606" s="34"/>
      <c r="K606" s="7"/>
      <c r="L606" s="490"/>
      <c r="M606" s="28"/>
      <c r="N606" s="31"/>
      <c r="O606" s="31"/>
      <c r="P606" s="56"/>
      <c r="Q606" s="299"/>
      <c r="R606" s="300"/>
      <c r="S606" s="423"/>
      <c r="T606" s="423"/>
      <c r="U606" s="423"/>
    </row>
    <row r="607" spans="1:29" x14ac:dyDescent="0.2">
      <c r="F607" s="23"/>
      <c r="G607" s="41"/>
      <c r="H607" s="6"/>
      <c r="I607" s="26"/>
      <c r="J607" s="34"/>
      <c r="K607" s="7"/>
      <c r="L607" s="490"/>
      <c r="M607" s="28"/>
      <c r="N607" s="31"/>
      <c r="O607" s="31"/>
      <c r="P607" s="56"/>
      <c r="Q607" s="299"/>
      <c r="R607" s="300"/>
      <c r="S607" s="423"/>
      <c r="T607" s="423"/>
      <c r="U607" s="423"/>
    </row>
    <row r="608" spans="1:29" x14ac:dyDescent="0.2">
      <c r="F608" s="23"/>
      <c r="G608" s="41"/>
      <c r="H608" s="6"/>
      <c r="I608" s="26"/>
      <c r="J608" s="34"/>
      <c r="K608" s="7"/>
      <c r="L608" s="490"/>
      <c r="M608" s="28"/>
      <c r="N608" s="31"/>
      <c r="O608" s="31"/>
      <c r="P608" s="56"/>
      <c r="Q608" s="299"/>
      <c r="R608" s="300"/>
      <c r="S608" s="423"/>
      <c r="T608" s="423"/>
      <c r="U608" s="423"/>
    </row>
    <row r="609" spans="3:21" x14ac:dyDescent="0.2">
      <c r="F609" s="23"/>
      <c r="G609" s="41"/>
      <c r="H609" s="6"/>
      <c r="I609" s="26"/>
      <c r="J609" s="34"/>
      <c r="K609" s="7"/>
      <c r="L609" s="490"/>
      <c r="M609" s="28"/>
      <c r="N609" s="31"/>
      <c r="O609" s="31"/>
      <c r="P609" s="56"/>
      <c r="Q609" s="299"/>
      <c r="R609" s="300"/>
      <c r="S609" s="423"/>
      <c r="T609" s="423"/>
      <c r="U609" s="423"/>
    </row>
    <row r="610" spans="3:21" x14ac:dyDescent="0.2">
      <c r="F610" s="23"/>
      <c r="G610" s="41"/>
      <c r="H610" s="6"/>
      <c r="I610" s="26"/>
      <c r="J610" s="34"/>
      <c r="K610" s="7"/>
      <c r="L610" s="490"/>
      <c r="M610" s="28"/>
      <c r="N610" s="31"/>
      <c r="O610" s="31"/>
      <c r="P610" s="56"/>
      <c r="Q610" s="299"/>
      <c r="R610" s="300"/>
      <c r="S610" s="423"/>
      <c r="T610" s="423"/>
      <c r="U610" s="423"/>
    </row>
    <row r="611" spans="3:21" x14ac:dyDescent="0.2">
      <c r="C611" s="23"/>
      <c r="F611" s="23"/>
      <c r="G611" s="41"/>
      <c r="H611" s="6"/>
      <c r="I611" s="26"/>
      <c r="J611" s="34"/>
      <c r="K611" s="7"/>
      <c r="L611" s="490"/>
      <c r="M611" s="28"/>
      <c r="N611" s="31"/>
      <c r="O611" s="31"/>
      <c r="P611" s="56"/>
      <c r="Q611" s="299"/>
      <c r="R611" s="300"/>
      <c r="S611" s="423"/>
      <c r="T611" s="423"/>
      <c r="U611" s="423"/>
    </row>
    <row r="617" spans="3:21" ht="12.75" customHeight="1" x14ac:dyDescent="0.2">
      <c r="C617" s="23"/>
      <c r="F617" s="23"/>
      <c r="G617" s="23"/>
      <c r="P617" s="23"/>
      <c r="Q617" s="297"/>
    </row>
  </sheetData>
  <mergeCells count="100">
    <mergeCell ref="B580:E580"/>
    <mergeCell ref="F183:I183"/>
    <mergeCell ref="B167:D167"/>
    <mergeCell ref="R67:T67"/>
    <mergeCell ref="R84:T84"/>
    <mergeCell ref="R96:T97"/>
    <mergeCell ref="B164:D164"/>
    <mergeCell ref="B165:D165"/>
    <mergeCell ref="B146:D148"/>
    <mergeCell ref="C78:D78"/>
    <mergeCell ref="B82:D82"/>
    <mergeCell ref="B96:D96"/>
    <mergeCell ref="B110:D110"/>
    <mergeCell ref="B124:D124"/>
    <mergeCell ref="B138:D138"/>
    <mergeCell ref="B154:D154"/>
    <mergeCell ref="H551:H552"/>
    <mergeCell ref="I551:I552"/>
    <mergeCell ref="B549:E549"/>
    <mergeCell ref="B550:E550"/>
    <mergeCell ref="G549:J549"/>
    <mergeCell ref="G550:J550"/>
    <mergeCell ref="D551:D552"/>
    <mergeCell ref="E551:E552"/>
    <mergeCell ref="B551:B552"/>
    <mergeCell ref="C551:C552"/>
    <mergeCell ref="J551:J552"/>
    <mergeCell ref="G551:G552"/>
    <mergeCell ref="B29:D29"/>
    <mergeCell ref="B11:D11"/>
    <mergeCell ref="A1:L1"/>
    <mergeCell ref="A2:L2"/>
    <mergeCell ref="A3:L3"/>
    <mergeCell ref="A4:L4"/>
    <mergeCell ref="B49:D49"/>
    <mergeCell ref="B66:D66"/>
    <mergeCell ref="B75:D75"/>
    <mergeCell ref="C76:D76"/>
    <mergeCell ref="C77:D77"/>
    <mergeCell ref="C205:D205"/>
    <mergeCell ref="E205:F205"/>
    <mergeCell ref="H205:I205"/>
    <mergeCell ref="J205:K205"/>
    <mergeCell ref="C206:D206"/>
    <mergeCell ref="E206:F206"/>
    <mergeCell ref="H206:I206"/>
    <mergeCell ref="J206:K206"/>
    <mergeCell ref="H519:H520"/>
    <mergeCell ref="I519:I520"/>
    <mergeCell ref="J519:J520"/>
    <mergeCell ref="G519:G520"/>
    <mergeCell ref="B517:E517"/>
    <mergeCell ref="B518:E518"/>
    <mergeCell ref="B519:B520"/>
    <mergeCell ref="C519:C520"/>
    <mergeCell ref="D519:D520"/>
    <mergeCell ref="E519:E520"/>
    <mergeCell ref="G517:J517"/>
    <mergeCell ref="G518:J518"/>
    <mergeCell ref="W338:Z338"/>
    <mergeCell ref="AB206:AD206"/>
    <mergeCell ref="AF206:AH206"/>
    <mergeCell ref="B431:D431"/>
    <mergeCell ref="W206:Y206"/>
    <mergeCell ref="B407:C407"/>
    <mergeCell ref="AC317:AD317"/>
    <mergeCell ref="AC320:AD320"/>
    <mergeCell ref="AC323:AD323"/>
    <mergeCell ref="B336:F336"/>
    <mergeCell ref="S206:U206"/>
    <mergeCell ref="B213:D213"/>
    <mergeCell ref="AC314:AD314"/>
    <mergeCell ref="B361:E361"/>
    <mergeCell ref="V169:W169"/>
    <mergeCell ref="X169:Y169"/>
    <mergeCell ref="Z169:AA169"/>
    <mergeCell ref="B203:D203"/>
    <mergeCell ref="T169:U169"/>
    <mergeCell ref="B183:D183"/>
    <mergeCell ref="C169:D169"/>
    <mergeCell ref="E169:F169"/>
    <mergeCell ref="G169:H169"/>
    <mergeCell ref="I169:J169"/>
    <mergeCell ref="R169:S169"/>
    <mergeCell ref="K169:L169"/>
    <mergeCell ref="B515:E515"/>
    <mergeCell ref="R338:U338"/>
    <mergeCell ref="I434:J434"/>
    <mergeCell ref="K434:L434"/>
    <mergeCell ref="B399:D401"/>
    <mergeCell ref="B424:D426"/>
    <mergeCell ref="P432:P433"/>
    <mergeCell ref="R432:S432"/>
    <mergeCell ref="C433:F433"/>
    <mergeCell ref="I433:L433"/>
    <mergeCell ref="C338:D338"/>
    <mergeCell ref="E338:F338"/>
    <mergeCell ref="E434:F434"/>
    <mergeCell ref="C434:D434"/>
    <mergeCell ref="B382:C382"/>
  </mergeCells>
  <printOptions horizontalCentered="1"/>
  <pageMargins left="0.23622047244094491" right="0.23622047244094491" top="0.74803149606299213" bottom="0.74803149606299213" header="0.31496062992125984" footer="0.31496062992125984"/>
  <pageSetup scale="56" fitToHeight="0" orientation="portrait" r:id="rId1"/>
  <headerFooter alignWithMargins="0">
    <oddFooter>Página &amp;P</oddFooter>
  </headerFooter>
  <rowBreaks count="9" manualBreakCount="9">
    <brk id="64" max="12" man="1"/>
    <brk id="108" max="12" man="1"/>
    <brk id="150" max="16383" man="1"/>
    <brk id="181" max="16383" man="1"/>
    <brk id="334" max="12" man="1"/>
    <brk id="403" max="12" man="1"/>
    <brk id="463" max="12" man="1"/>
    <brk id="513" max="12" man="1"/>
    <brk id="578" max="16383" man="1"/>
  </rowBreaks>
  <ignoredErrors>
    <ignoredError sqref="C195:D195" formula="1"/>
    <ignoredError sqref="C325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475"/>
  <sheetViews>
    <sheetView workbookViewId="0"/>
  </sheetViews>
  <sheetFormatPr baseColWidth="10" defaultRowHeight="15" x14ac:dyDescent="0.25"/>
  <cols>
    <col min="1" max="2" width="11.42578125" style="519"/>
    <col min="3" max="3" width="20.28515625" style="519" customWidth="1"/>
    <col min="4" max="4" width="21.7109375" style="519" customWidth="1"/>
    <col min="5" max="5" width="31.5703125" style="519" customWidth="1"/>
    <col min="6" max="6" width="15.85546875" style="519" customWidth="1"/>
    <col min="7" max="7" width="13.5703125" style="519" bestFit="1" customWidth="1"/>
    <col min="8" max="9" width="11.42578125" style="519"/>
    <col min="10" max="11" width="0" style="519" hidden="1" customWidth="1"/>
    <col min="12" max="16384" width="11.42578125" style="519"/>
  </cols>
  <sheetData>
    <row r="1" spans="2:11" x14ac:dyDescent="0.25">
      <c r="B1" s="515" t="s">
        <v>77</v>
      </c>
      <c r="C1" s="518" t="s">
        <v>397</v>
      </c>
      <c r="D1" s="518" t="s">
        <v>398</v>
      </c>
      <c r="E1" s="518" t="s">
        <v>399</v>
      </c>
      <c r="F1" s="515" t="s">
        <v>262</v>
      </c>
      <c r="G1" s="515" t="s">
        <v>263</v>
      </c>
      <c r="H1" s="517" t="s">
        <v>264</v>
      </c>
      <c r="I1" s="517" t="s">
        <v>265</v>
      </c>
      <c r="J1" s="515" t="s">
        <v>390</v>
      </c>
      <c r="K1" s="515" t="s">
        <v>54</v>
      </c>
    </row>
    <row r="2" spans="2:11" x14ac:dyDescent="0.25">
      <c r="B2" s="552">
        <v>4</v>
      </c>
      <c r="C2" s="553" t="s">
        <v>12</v>
      </c>
      <c r="D2" s="553" t="s">
        <v>85</v>
      </c>
      <c r="E2" s="553" t="s">
        <v>424</v>
      </c>
      <c r="F2" s="552">
        <v>26240002.699999999</v>
      </c>
      <c r="G2" s="552">
        <v>26300003</v>
      </c>
      <c r="H2"/>
      <c r="I2" s="552">
        <v>1</v>
      </c>
      <c r="K2" s="483" t="s">
        <v>265</v>
      </c>
    </row>
    <row r="3" spans="2:11" x14ac:dyDescent="0.25">
      <c r="B3" s="552">
        <v>4</v>
      </c>
      <c r="C3" s="553" t="s">
        <v>68</v>
      </c>
      <c r="D3" s="553" t="s">
        <v>66</v>
      </c>
      <c r="E3" s="553" t="s">
        <v>66</v>
      </c>
      <c r="F3" s="552">
        <v>17810887.300000001</v>
      </c>
      <c r="G3" s="552">
        <v>17939839</v>
      </c>
      <c r="H3"/>
      <c r="I3" s="552">
        <v>1</v>
      </c>
      <c r="K3" s="483" t="s">
        <v>265</v>
      </c>
    </row>
    <row r="4" spans="2:11" x14ac:dyDescent="0.25">
      <c r="B4" s="552">
        <v>4</v>
      </c>
      <c r="C4" s="553" t="s">
        <v>142</v>
      </c>
      <c r="D4" s="553" t="s">
        <v>366</v>
      </c>
      <c r="E4" s="553" t="s">
        <v>366</v>
      </c>
      <c r="F4" s="552">
        <v>20280000</v>
      </c>
      <c r="G4" s="552">
        <v>20400000</v>
      </c>
      <c r="H4"/>
      <c r="I4" s="552">
        <v>1</v>
      </c>
      <c r="K4" s="483" t="s">
        <v>265</v>
      </c>
    </row>
    <row r="5" spans="2:11" x14ac:dyDescent="0.25">
      <c r="B5" s="552">
        <v>4</v>
      </c>
      <c r="C5" s="553" t="s">
        <v>12</v>
      </c>
      <c r="D5" s="553" t="s">
        <v>87</v>
      </c>
      <c r="E5" s="553" t="s">
        <v>315</v>
      </c>
      <c r="F5" s="552">
        <v>11900893.52</v>
      </c>
      <c r="G5" s="552">
        <v>11966157.029999999</v>
      </c>
      <c r="H5"/>
      <c r="I5" s="552">
        <v>1</v>
      </c>
      <c r="K5" s="483" t="s">
        <v>265</v>
      </c>
    </row>
    <row r="6" spans="2:11" x14ac:dyDescent="0.25">
      <c r="B6" s="552">
        <v>4</v>
      </c>
      <c r="C6" s="553" t="s">
        <v>13</v>
      </c>
      <c r="D6" s="553" t="s">
        <v>101</v>
      </c>
      <c r="E6" s="553" t="s">
        <v>124</v>
      </c>
      <c r="F6" s="552">
        <v>16095102.560000001</v>
      </c>
      <c r="G6" s="552">
        <v>16138742.560000001</v>
      </c>
      <c r="H6"/>
      <c r="I6" s="552">
        <v>1</v>
      </c>
      <c r="K6" s="483" t="s">
        <v>265</v>
      </c>
    </row>
    <row r="7" spans="2:11" x14ac:dyDescent="0.25">
      <c r="B7" s="552">
        <v>14</v>
      </c>
      <c r="C7" s="553" t="s">
        <v>142</v>
      </c>
      <c r="D7" s="553" t="s">
        <v>151</v>
      </c>
      <c r="E7" s="553" t="s">
        <v>157</v>
      </c>
      <c r="F7" s="552">
        <v>18093994.309999999</v>
      </c>
      <c r="G7" s="552">
        <v>18134277.59</v>
      </c>
      <c r="H7"/>
      <c r="I7" s="552">
        <v>1</v>
      </c>
      <c r="K7" s="483" t="s">
        <v>265</v>
      </c>
    </row>
    <row r="8" spans="2:11" x14ac:dyDescent="0.25">
      <c r="B8" s="552">
        <v>14</v>
      </c>
      <c r="C8" s="553" t="s">
        <v>12</v>
      </c>
      <c r="D8" s="553" t="s">
        <v>86</v>
      </c>
      <c r="E8" s="553" t="s">
        <v>404</v>
      </c>
      <c r="F8" s="552">
        <v>22933945.760000002</v>
      </c>
      <c r="G8" s="552">
        <v>23017891.530000001</v>
      </c>
      <c r="H8"/>
      <c r="I8" s="552">
        <v>1</v>
      </c>
      <c r="K8" s="483" t="s">
        <v>265</v>
      </c>
    </row>
    <row r="9" spans="2:11" x14ac:dyDescent="0.25">
      <c r="B9" s="552">
        <v>22</v>
      </c>
      <c r="C9" s="553" t="s">
        <v>68</v>
      </c>
      <c r="D9" s="553" t="s">
        <v>116</v>
      </c>
      <c r="E9" s="553" t="s">
        <v>161</v>
      </c>
      <c r="F9" s="552">
        <v>16533299.5</v>
      </c>
      <c r="G9" s="552">
        <v>16533299.5</v>
      </c>
      <c r="H9"/>
      <c r="I9" s="552">
        <v>1</v>
      </c>
      <c r="K9" s="483" t="s">
        <v>265</v>
      </c>
    </row>
    <row r="10" spans="2:11" x14ac:dyDescent="0.25">
      <c r="B10" s="552">
        <v>28</v>
      </c>
      <c r="C10" s="553" t="s">
        <v>12</v>
      </c>
      <c r="D10" s="553" t="s">
        <v>108</v>
      </c>
      <c r="E10" s="553" t="s">
        <v>131</v>
      </c>
      <c r="F10" s="552">
        <v>17904873.84</v>
      </c>
      <c r="G10" s="552">
        <v>17904873.84</v>
      </c>
      <c r="H10"/>
      <c r="I10" s="552">
        <v>1</v>
      </c>
      <c r="K10" s="483" t="s">
        <v>265</v>
      </c>
    </row>
    <row r="11" spans="2:11" x14ac:dyDescent="0.25">
      <c r="B11" s="552">
        <v>28</v>
      </c>
      <c r="C11" s="553" t="s">
        <v>12</v>
      </c>
      <c r="D11" s="553" t="s">
        <v>108</v>
      </c>
      <c r="E11" s="553" t="s">
        <v>135</v>
      </c>
      <c r="F11" s="552">
        <v>14397189.67</v>
      </c>
      <c r="G11" s="552">
        <v>14604379.34</v>
      </c>
      <c r="H11"/>
      <c r="I11" s="552">
        <v>1</v>
      </c>
      <c r="K11" s="483" t="s">
        <v>265</v>
      </c>
    </row>
    <row r="12" spans="2:11" x14ac:dyDescent="0.25">
      <c r="B12" s="552">
        <v>28</v>
      </c>
      <c r="C12" s="553" t="s">
        <v>12</v>
      </c>
      <c r="D12" s="553" t="s">
        <v>87</v>
      </c>
      <c r="E12" s="553" t="s">
        <v>315</v>
      </c>
      <c r="F12" s="552">
        <v>12531204.140000001</v>
      </c>
      <c r="G12" s="552">
        <v>12569115.710000001</v>
      </c>
      <c r="H12"/>
      <c r="I12" s="552">
        <v>1</v>
      </c>
      <c r="K12" s="483" t="s">
        <v>265</v>
      </c>
    </row>
    <row r="13" spans="2:11" x14ac:dyDescent="0.25">
      <c r="B13" s="552">
        <v>28</v>
      </c>
      <c r="C13" s="553" t="s">
        <v>12</v>
      </c>
      <c r="D13" s="553" t="s">
        <v>110</v>
      </c>
      <c r="E13" s="553" t="s">
        <v>110</v>
      </c>
      <c r="F13" s="552">
        <v>14392303.43</v>
      </c>
      <c r="G13" s="552">
        <v>14392303.43</v>
      </c>
      <c r="H13"/>
      <c r="I13" s="552">
        <v>1</v>
      </c>
      <c r="K13" s="483" t="s">
        <v>265</v>
      </c>
    </row>
    <row r="14" spans="2:11" x14ac:dyDescent="0.25">
      <c r="B14" s="552">
        <v>28</v>
      </c>
      <c r="C14" s="553" t="s">
        <v>12</v>
      </c>
      <c r="D14" s="553" t="s">
        <v>110</v>
      </c>
      <c r="E14" s="553" t="s">
        <v>136</v>
      </c>
      <c r="F14" s="552">
        <v>13857830.615</v>
      </c>
      <c r="G14" s="552">
        <v>13857830.615</v>
      </c>
      <c r="H14"/>
      <c r="I14" s="552">
        <v>2</v>
      </c>
      <c r="K14" s="483" t="s">
        <v>265</v>
      </c>
    </row>
    <row r="15" spans="2:11" x14ac:dyDescent="0.25">
      <c r="B15" s="552">
        <v>28</v>
      </c>
      <c r="C15" s="553" t="s">
        <v>12</v>
      </c>
      <c r="D15" s="553" t="s">
        <v>121</v>
      </c>
      <c r="E15" s="553" t="s">
        <v>316</v>
      </c>
      <c r="F15" s="552">
        <v>15492407.810000001</v>
      </c>
      <c r="G15" s="552">
        <v>15622011.16</v>
      </c>
      <c r="H15"/>
      <c r="I15" s="552">
        <v>1</v>
      </c>
      <c r="K15" s="483" t="s">
        <v>265</v>
      </c>
    </row>
    <row r="16" spans="2:11" x14ac:dyDescent="0.25">
      <c r="B16" s="552">
        <v>28</v>
      </c>
      <c r="C16" s="553" t="s">
        <v>12</v>
      </c>
      <c r="D16" s="553" t="s">
        <v>108</v>
      </c>
      <c r="E16" s="553" t="s">
        <v>134</v>
      </c>
      <c r="F16" s="552">
        <v>16742856.619999999</v>
      </c>
      <c r="G16" s="552">
        <v>16786080.620000001</v>
      </c>
      <c r="H16"/>
      <c r="I16" s="552">
        <v>1</v>
      </c>
      <c r="K16" s="483" t="s">
        <v>265</v>
      </c>
    </row>
    <row r="17" spans="2:11" x14ac:dyDescent="0.25">
      <c r="B17" s="552">
        <v>32</v>
      </c>
      <c r="C17" s="553" t="s">
        <v>142</v>
      </c>
      <c r="D17" s="553" t="s">
        <v>80</v>
      </c>
      <c r="E17" s="553" t="s">
        <v>414</v>
      </c>
      <c r="F17" s="552">
        <v>20051453.170000002</v>
      </c>
      <c r="G17" s="552">
        <v>20051453.170000002</v>
      </c>
      <c r="H17"/>
      <c r="I17" s="552">
        <v>1</v>
      </c>
      <c r="K17" s="483" t="s">
        <v>265</v>
      </c>
    </row>
    <row r="18" spans="2:11" x14ac:dyDescent="0.25">
      <c r="B18" s="552">
        <v>32</v>
      </c>
      <c r="C18" s="553" t="s">
        <v>142</v>
      </c>
      <c r="D18" s="553" t="s">
        <v>119</v>
      </c>
      <c r="E18" s="553" t="s">
        <v>331</v>
      </c>
      <c r="F18" s="552">
        <v>12114575.41</v>
      </c>
      <c r="G18" s="552">
        <v>12280101.17</v>
      </c>
      <c r="H18"/>
      <c r="I18" s="552">
        <v>1</v>
      </c>
      <c r="K18" s="483" t="s">
        <v>265</v>
      </c>
    </row>
    <row r="19" spans="2:11" x14ac:dyDescent="0.25">
      <c r="B19" s="552">
        <v>32</v>
      </c>
      <c r="C19" s="553" t="s">
        <v>142</v>
      </c>
      <c r="D19" s="553" t="s">
        <v>130</v>
      </c>
      <c r="E19" s="553" t="s">
        <v>283</v>
      </c>
      <c r="F19" s="552">
        <v>16010865.449999999</v>
      </c>
      <c r="G19" s="552">
        <v>16010865.449999999</v>
      </c>
      <c r="H19"/>
      <c r="I19" s="552">
        <v>1</v>
      </c>
      <c r="K19" s="483" t="s">
        <v>265</v>
      </c>
    </row>
    <row r="20" spans="2:11" x14ac:dyDescent="0.25">
      <c r="B20" s="552">
        <v>32</v>
      </c>
      <c r="C20" s="553" t="s">
        <v>142</v>
      </c>
      <c r="D20" s="553" t="s">
        <v>130</v>
      </c>
      <c r="E20" s="553" t="s">
        <v>437</v>
      </c>
      <c r="F20" s="552">
        <v>10318401.050000001</v>
      </c>
      <c r="G20" s="552">
        <v>10318401.050000001</v>
      </c>
      <c r="H20"/>
      <c r="I20" s="552">
        <v>1</v>
      </c>
      <c r="K20" s="483" t="s">
        <v>265</v>
      </c>
    </row>
    <row r="21" spans="2:11" x14ac:dyDescent="0.25">
      <c r="B21" s="552">
        <v>32</v>
      </c>
      <c r="C21" s="553" t="s">
        <v>145</v>
      </c>
      <c r="D21" s="553" t="s">
        <v>96</v>
      </c>
      <c r="E21" s="553" t="s">
        <v>97</v>
      </c>
      <c r="F21" s="552">
        <v>12962279.84</v>
      </c>
      <c r="G21" s="552">
        <v>13005768.939999999</v>
      </c>
      <c r="H21"/>
      <c r="I21" s="552">
        <v>1</v>
      </c>
      <c r="K21" s="483" t="s">
        <v>265</v>
      </c>
    </row>
    <row r="22" spans="2:11" x14ac:dyDescent="0.25">
      <c r="B22" s="552">
        <v>32</v>
      </c>
      <c r="C22" s="553" t="s">
        <v>145</v>
      </c>
      <c r="D22" s="553" t="s">
        <v>150</v>
      </c>
      <c r="E22" s="553" t="s">
        <v>150</v>
      </c>
      <c r="F22" s="552">
        <v>17080027.524999999</v>
      </c>
      <c r="G22" s="552">
        <v>17174355.010000002</v>
      </c>
      <c r="H22"/>
      <c r="I22" s="552">
        <v>2</v>
      </c>
      <c r="K22" s="483" t="s">
        <v>265</v>
      </c>
    </row>
    <row r="23" spans="2:11" x14ac:dyDescent="0.25">
      <c r="B23" s="552">
        <v>32</v>
      </c>
      <c r="C23" s="553" t="s">
        <v>142</v>
      </c>
      <c r="D23" s="553" t="s">
        <v>119</v>
      </c>
      <c r="E23" s="553" t="s">
        <v>331</v>
      </c>
      <c r="F23" s="552">
        <v>14231564.15</v>
      </c>
      <c r="G23" s="552">
        <v>14231564.15</v>
      </c>
      <c r="H23"/>
      <c r="I23" s="552">
        <v>1</v>
      </c>
      <c r="K23" s="483" t="s">
        <v>265</v>
      </c>
    </row>
    <row r="24" spans="2:11" x14ac:dyDescent="0.25">
      <c r="B24" s="552">
        <v>32</v>
      </c>
      <c r="C24" s="553" t="s">
        <v>142</v>
      </c>
      <c r="D24" s="553" t="s">
        <v>130</v>
      </c>
      <c r="E24" s="553" t="s">
        <v>283</v>
      </c>
      <c r="F24" s="552">
        <v>16010865.449999999</v>
      </c>
      <c r="G24" s="552">
        <v>16010865.449999999</v>
      </c>
      <c r="H24"/>
      <c r="I24" s="552">
        <v>1</v>
      </c>
      <c r="K24" s="483" t="s">
        <v>265</v>
      </c>
    </row>
    <row r="25" spans="2:11" x14ac:dyDescent="0.25">
      <c r="B25" s="552">
        <v>32</v>
      </c>
      <c r="C25" s="553" t="s">
        <v>142</v>
      </c>
      <c r="D25" s="553" t="s">
        <v>151</v>
      </c>
      <c r="E25" s="553" t="s">
        <v>81</v>
      </c>
      <c r="F25" s="552">
        <v>18047799.100000001</v>
      </c>
      <c r="G25" s="552">
        <v>18047799.100000001</v>
      </c>
      <c r="H25"/>
      <c r="I25" s="552">
        <v>1</v>
      </c>
      <c r="K25" s="483" t="s">
        <v>265</v>
      </c>
    </row>
    <row r="26" spans="2:11" x14ac:dyDescent="0.25">
      <c r="B26" s="552">
        <v>32</v>
      </c>
      <c r="C26" s="553" t="s">
        <v>12</v>
      </c>
      <c r="D26" s="553" t="s">
        <v>144</v>
      </c>
      <c r="E26" s="553" t="s">
        <v>285</v>
      </c>
      <c r="F26" s="552">
        <v>16436209.560000001</v>
      </c>
      <c r="G26" s="552">
        <v>16436209.560000001</v>
      </c>
      <c r="H26"/>
      <c r="I26" s="552">
        <v>1</v>
      </c>
      <c r="K26" s="483" t="s">
        <v>265</v>
      </c>
    </row>
    <row r="27" spans="2:11" x14ac:dyDescent="0.25">
      <c r="B27" s="552">
        <v>32</v>
      </c>
      <c r="C27" s="553" t="s">
        <v>68</v>
      </c>
      <c r="D27" s="553" t="s">
        <v>68</v>
      </c>
      <c r="E27" s="553" t="s">
        <v>338</v>
      </c>
      <c r="F27" s="552">
        <v>11421591.76</v>
      </c>
      <c r="G27" s="552">
        <v>11525131.08</v>
      </c>
      <c r="H27"/>
      <c r="I27" s="552">
        <v>1</v>
      </c>
      <c r="K27" s="483" t="s">
        <v>265</v>
      </c>
    </row>
    <row r="28" spans="2:11" x14ac:dyDescent="0.25">
      <c r="B28" s="552">
        <v>87</v>
      </c>
      <c r="C28" s="553" t="s">
        <v>67</v>
      </c>
      <c r="D28" s="553" t="s">
        <v>112</v>
      </c>
      <c r="E28" s="553" t="s">
        <v>98</v>
      </c>
      <c r="F28" s="552">
        <v>12596921.130000001</v>
      </c>
      <c r="G28" s="552">
        <v>12596921.130000001</v>
      </c>
      <c r="H28"/>
      <c r="I28" s="552">
        <v>1</v>
      </c>
      <c r="K28" s="483" t="s">
        <v>265</v>
      </c>
    </row>
    <row r="29" spans="2:11" x14ac:dyDescent="0.25">
      <c r="B29" s="552">
        <v>87</v>
      </c>
      <c r="C29" s="553" t="s">
        <v>68</v>
      </c>
      <c r="D29" s="553" t="s">
        <v>95</v>
      </c>
      <c r="E29" s="553" t="s">
        <v>95</v>
      </c>
      <c r="F29" s="552">
        <v>24468611.899999999</v>
      </c>
      <c r="G29" s="552">
        <v>24696001.77</v>
      </c>
      <c r="H29"/>
      <c r="I29" s="552">
        <v>1</v>
      </c>
      <c r="K29" s="483" t="s">
        <v>265</v>
      </c>
    </row>
    <row r="30" spans="2:11" x14ac:dyDescent="0.25">
      <c r="B30" s="552">
        <v>88</v>
      </c>
      <c r="C30" s="553" t="s">
        <v>142</v>
      </c>
      <c r="D30" s="553" t="s">
        <v>151</v>
      </c>
      <c r="E30" s="553" t="s">
        <v>83</v>
      </c>
      <c r="F30" s="552">
        <v>14471041.43</v>
      </c>
      <c r="G30" s="552">
        <v>14591965.4</v>
      </c>
      <c r="H30"/>
      <c r="I30" s="552">
        <v>1</v>
      </c>
      <c r="K30" s="483" t="s">
        <v>265</v>
      </c>
    </row>
    <row r="31" spans="2:11" x14ac:dyDescent="0.25">
      <c r="B31" s="552">
        <v>88</v>
      </c>
      <c r="C31" s="553" t="s">
        <v>68</v>
      </c>
      <c r="D31" s="553" t="s">
        <v>116</v>
      </c>
      <c r="E31" s="553" t="s">
        <v>161</v>
      </c>
      <c r="F31" s="552">
        <v>15588429.43</v>
      </c>
      <c r="G31" s="552">
        <v>15631588.26</v>
      </c>
      <c r="H31"/>
      <c r="I31" s="552">
        <v>1</v>
      </c>
      <c r="K31" s="483" t="s">
        <v>265</v>
      </c>
    </row>
    <row r="32" spans="2:11" x14ac:dyDescent="0.25">
      <c r="B32" s="552">
        <v>88</v>
      </c>
      <c r="C32" s="553" t="s">
        <v>142</v>
      </c>
      <c r="D32" s="553" t="s">
        <v>151</v>
      </c>
      <c r="E32" s="553" t="s">
        <v>301</v>
      </c>
      <c r="F32" s="552">
        <v>13254015.960000001</v>
      </c>
      <c r="G32" s="552">
        <v>13254015.960000001</v>
      </c>
      <c r="H32"/>
      <c r="I32" s="552">
        <v>1</v>
      </c>
      <c r="K32" s="483" t="s">
        <v>265</v>
      </c>
    </row>
    <row r="33" spans="2:11" x14ac:dyDescent="0.25">
      <c r="B33" s="552">
        <v>88</v>
      </c>
      <c r="C33" s="553" t="s">
        <v>142</v>
      </c>
      <c r="D33" s="553" t="s">
        <v>151</v>
      </c>
      <c r="E33" s="553" t="s">
        <v>83</v>
      </c>
      <c r="F33" s="552">
        <v>13171004.6</v>
      </c>
      <c r="G33" s="552">
        <v>13171004.6</v>
      </c>
      <c r="H33"/>
      <c r="I33" s="552">
        <v>1</v>
      </c>
      <c r="K33" s="483" t="s">
        <v>265</v>
      </c>
    </row>
    <row r="34" spans="2:11" x14ac:dyDescent="0.25">
      <c r="B34" s="552">
        <v>88</v>
      </c>
      <c r="C34" s="553" t="s">
        <v>142</v>
      </c>
      <c r="D34" s="553" t="s">
        <v>151</v>
      </c>
      <c r="E34" s="553" t="s">
        <v>157</v>
      </c>
      <c r="F34" s="552">
        <v>20169643.670000002</v>
      </c>
      <c r="G34" s="552">
        <v>20169643.670000002</v>
      </c>
      <c r="H34"/>
      <c r="I34" s="552">
        <v>1</v>
      </c>
      <c r="K34" s="483" t="s">
        <v>265</v>
      </c>
    </row>
    <row r="35" spans="2:11" x14ac:dyDescent="0.25">
      <c r="B35" s="552">
        <v>88</v>
      </c>
      <c r="C35" s="553" t="s">
        <v>68</v>
      </c>
      <c r="D35" s="553" t="s">
        <v>66</v>
      </c>
      <c r="E35" s="553" t="s">
        <v>440</v>
      </c>
      <c r="F35" s="552">
        <v>12579604.890000001</v>
      </c>
      <c r="G35" s="552">
        <v>12579604.890000001</v>
      </c>
      <c r="H35"/>
      <c r="I35" s="552">
        <v>1</v>
      </c>
      <c r="K35" s="483" t="s">
        <v>265</v>
      </c>
    </row>
    <row r="36" spans="2:11" x14ac:dyDescent="0.25">
      <c r="B36" s="552">
        <v>88</v>
      </c>
      <c r="C36" s="553" t="s">
        <v>68</v>
      </c>
      <c r="D36" s="553" t="s">
        <v>116</v>
      </c>
      <c r="E36" s="553" t="s">
        <v>160</v>
      </c>
      <c r="F36" s="552">
        <v>13688730.145</v>
      </c>
      <c r="G36" s="552">
        <v>13688730.145</v>
      </c>
      <c r="H36"/>
      <c r="I36" s="552">
        <v>2</v>
      </c>
      <c r="K36" s="483" t="s">
        <v>265</v>
      </c>
    </row>
    <row r="37" spans="2:11" x14ac:dyDescent="0.25">
      <c r="B37" s="552">
        <v>88</v>
      </c>
      <c r="C37" s="553" t="s">
        <v>68</v>
      </c>
      <c r="D37" s="553" t="s">
        <v>93</v>
      </c>
      <c r="E37" s="553" t="s">
        <v>117</v>
      </c>
      <c r="F37" s="552">
        <v>13971808.710000001</v>
      </c>
      <c r="G37" s="552">
        <v>13971808.710000001</v>
      </c>
      <c r="H37"/>
      <c r="I37" s="552">
        <v>1</v>
      </c>
      <c r="K37" s="483" t="s">
        <v>265</v>
      </c>
    </row>
    <row r="38" spans="2:11" x14ac:dyDescent="0.25">
      <c r="B38" s="552">
        <v>88</v>
      </c>
      <c r="C38" s="553" t="s">
        <v>68</v>
      </c>
      <c r="D38" s="553" t="s">
        <v>71</v>
      </c>
      <c r="E38" s="553" t="s">
        <v>73</v>
      </c>
      <c r="F38" s="552">
        <v>11997498.529999999</v>
      </c>
      <c r="G38" s="552">
        <v>11997498.529999999</v>
      </c>
      <c r="H38"/>
      <c r="I38" s="552">
        <v>1</v>
      </c>
      <c r="K38" s="483" t="s">
        <v>265</v>
      </c>
    </row>
    <row r="39" spans="2:11" x14ac:dyDescent="0.25">
      <c r="B39" s="552">
        <v>93</v>
      </c>
      <c r="C39" s="553" t="s">
        <v>142</v>
      </c>
      <c r="D39" s="553" t="s">
        <v>80</v>
      </c>
      <c r="E39" s="553" t="s">
        <v>350</v>
      </c>
      <c r="F39" s="552">
        <v>22126094.829999998</v>
      </c>
      <c r="G39" s="552">
        <v>22171794.829999998</v>
      </c>
      <c r="H39"/>
      <c r="I39" s="552">
        <v>1</v>
      </c>
      <c r="K39" s="483" t="s">
        <v>265</v>
      </c>
    </row>
    <row r="40" spans="2:11" x14ac:dyDescent="0.25">
      <c r="B40" s="552">
        <v>93</v>
      </c>
      <c r="C40" s="553" t="s">
        <v>142</v>
      </c>
      <c r="D40" s="553" t="s">
        <v>366</v>
      </c>
      <c r="E40" s="553" t="s">
        <v>366</v>
      </c>
      <c r="F40" s="552">
        <v>18340743.16</v>
      </c>
      <c r="G40" s="552">
        <v>18486775.949999999</v>
      </c>
      <c r="H40"/>
      <c r="I40" s="552">
        <v>1</v>
      </c>
      <c r="K40" s="483" t="s">
        <v>265</v>
      </c>
    </row>
    <row r="41" spans="2:11" x14ac:dyDescent="0.25">
      <c r="B41" s="552">
        <v>93</v>
      </c>
      <c r="C41" s="553" t="s">
        <v>142</v>
      </c>
      <c r="D41" s="553" t="s">
        <v>130</v>
      </c>
      <c r="E41" s="553" t="s">
        <v>283</v>
      </c>
      <c r="F41" s="552">
        <v>18325000</v>
      </c>
      <c r="G41" s="552">
        <v>18475000</v>
      </c>
      <c r="H41"/>
      <c r="I41" s="552">
        <v>1</v>
      </c>
      <c r="K41" s="483" t="s">
        <v>265</v>
      </c>
    </row>
    <row r="42" spans="2:11" x14ac:dyDescent="0.25">
      <c r="B42" s="552">
        <v>93</v>
      </c>
      <c r="C42" s="553" t="s">
        <v>142</v>
      </c>
      <c r="D42" s="553" t="s">
        <v>151</v>
      </c>
      <c r="E42" s="553" t="s">
        <v>81</v>
      </c>
      <c r="F42" s="552">
        <v>13639982.4</v>
      </c>
      <c r="G42" s="552">
        <v>13662480.439999999</v>
      </c>
      <c r="H42"/>
      <c r="I42" s="552">
        <v>1</v>
      </c>
      <c r="K42" s="483" t="s">
        <v>265</v>
      </c>
    </row>
    <row r="43" spans="2:11" x14ac:dyDescent="0.25">
      <c r="B43" s="552">
        <v>93</v>
      </c>
      <c r="C43" s="553" t="s">
        <v>12</v>
      </c>
      <c r="D43" s="553" t="s">
        <v>85</v>
      </c>
      <c r="E43" s="553" t="s">
        <v>320</v>
      </c>
      <c r="F43" s="552">
        <v>25494560.195</v>
      </c>
      <c r="G43" s="552">
        <v>25524075.344999999</v>
      </c>
      <c r="H43"/>
      <c r="I43" s="552">
        <v>2</v>
      </c>
      <c r="K43" s="483" t="s">
        <v>265</v>
      </c>
    </row>
    <row r="44" spans="2:11" ht="30" x14ac:dyDescent="0.25">
      <c r="B44" s="552">
        <v>93</v>
      </c>
      <c r="C44" s="553" t="s">
        <v>12</v>
      </c>
      <c r="D44" s="553" t="s">
        <v>434</v>
      </c>
      <c r="E44" s="553" t="s">
        <v>321</v>
      </c>
      <c r="F44" s="552">
        <v>18528989.530000001</v>
      </c>
      <c r="G44" s="552">
        <v>18560471.43</v>
      </c>
      <c r="H44"/>
      <c r="I44" s="552">
        <v>1</v>
      </c>
      <c r="K44" s="483" t="s">
        <v>265</v>
      </c>
    </row>
    <row r="45" spans="2:11" x14ac:dyDescent="0.25">
      <c r="B45" s="552">
        <v>93</v>
      </c>
      <c r="C45" s="553" t="s">
        <v>13</v>
      </c>
      <c r="D45" s="553" t="s">
        <v>147</v>
      </c>
      <c r="E45" s="553" t="s">
        <v>65</v>
      </c>
      <c r="F45" s="552">
        <v>15826300</v>
      </c>
      <c r="G45" s="552">
        <v>15934000</v>
      </c>
      <c r="H45"/>
      <c r="I45" s="552">
        <v>1</v>
      </c>
      <c r="K45" s="483" t="s">
        <v>265</v>
      </c>
    </row>
    <row r="46" spans="2:11" x14ac:dyDescent="0.25">
      <c r="B46" s="552">
        <v>93</v>
      </c>
      <c r="C46" s="553" t="s">
        <v>13</v>
      </c>
      <c r="D46" s="553" t="s">
        <v>103</v>
      </c>
      <c r="E46" s="553" t="s">
        <v>285</v>
      </c>
      <c r="F46" s="552">
        <v>17187076.260000002</v>
      </c>
      <c r="G46" s="552">
        <v>17330058.050000001</v>
      </c>
      <c r="H46"/>
      <c r="I46" s="552">
        <v>1</v>
      </c>
      <c r="K46" s="483" t="s">
        <v>265</v>
      </c>
    </row>
    <row r="47" spans="2:11" x14ac:dyDescent="0.25">
      <c r="B47" s="552">
        <v>93</v>
      </c>
      <c r="C47" s="553" t="s">
        <v>14</v>
      </c>
      <c r="D47" s="553" t="s">
        <v>148</v>
      </c>
      <c r="E47" s="553" t="s">
        <v>159</v>
      </c>
      <c r="F47" s="552">
        <v>14365003.75</v>
      </c>
      <c r="G47" s="552">
        <v>14365003.75</v>
      </c>
      <c r="H47"/>
      <c r="I47" s="552">
        <v>1</v>
      </c>
      <c r="K47" s="483" t="s">
        <v>265</v>
      </c>
    </row>
    <row r="48" spans="2:11" x14ac:dyDescent="0.25">
      <c r="B48" s="552">
        <v>93</v>
      </c>
      <c r="C48" s="553" t="s">
        <v>67</v>
      </c>
      <c r="D48" s="553" t="s">
        <v>90</v>
      </c>
      <c r="E48" s="553" t="s">
        <v>391</v>
      </c>
      <c r="F48" s="552">
        <v>13390263.605</v>
      </c>
      <c r="G48" s="552">
        <v>13390263.605</v>
      </c>
      <c r="H48"/>
      <c r="I48" s="552">
        <v>2</v>
      </c>
      <c r="K48" s="483" t="s">
        <v>265</v>
      </c>
    </row>
    <row r="49" spans="2:11" x14ac:dyDescent="0.25">
      <c r="B49" s="552">
        <v>93</v>
      </c>
      <c r="C49" s="553" t="s">
        <v>67</v>
      </c>
      <c r="D49" s="553" t="s">
        <v>113</v>
      </c>
      <c r="E49" s="553" t="s">
        <v>281</v>
      </c>
      <c r="F49" s="552">
        <v>24770142.5</v>
      </c>
      <c r="G49" s="552">
        <v>24770142.5</v>
      </c>
      <c r="H49"/>
      <c r="I49" s="552">
        <v>1</v>
      </c>
      <c r="K49" s="483" t="s">
        <v>265</v>
      </c>
    </row>
    <row r="50" spans="2:11" x14ac:dyDescent="0.25">
      <c r="B50" s="552">
        <v>93</v>
      </c>
      <c r="C50" s="553" t="s">
        <v>67</v>
      </c>
      <c r="D50" s="553" t="s">
        <v>286</v>
      </c>
      <c r="E50" s="553" t="s">
        <v>286</v>
      </c>
      <c r="F50" s="552">
        <v>13947667.23</v>
      </c>
      <c r="G50" s="552">
        <v>13947667.23</v>
      </c>
      <c r="H50"/>
      <c r="I50" s="552">
        <v>1</v>
      </c>
      <c r="K50" s="483" t="s">
        <v>265</v>
      </c>
    </row>
    <row r="51" spans="2:11" x14ac:dyDescent="0.25">
      <c r="B51" s="552">
        <v>93</v>
      </c>
      <c r="C51" s="553" t="s">
        <v>67</v>
      </c>
      <c r="D51" s="553" t="s">
        <v>294</v>
      </c>
      <c r="E51" s="553" t="s">
        <v>302</v>
      </c>
      <c r="F51" s="552">
        <v>11977738.449999999</v>
      </c>
      <c r="G51" s="552">
        <v>12156238.33</v>
      </c>
      <c r="H51"/>
      <c r="I51" s="552">
        <v>1</v>
      </c>
      <c r="K51" s="483" t="s">
        <v>265</v>
      </c>
    </row>
    <row r="52" spans="2:11" x14ac:dyDescent="0.25">
      <c r="B52" s="552">
        <v>93</v>
      </c>
      <c r="C52" s="553" t="s">
        <v>68</v>
      </c>
      <c r="D52" s="553" t="s">
        <v>139</v>
      </c>
      <c r="E52" s="553" t="s">
        <v>341</v>
      </c>
      <c r="F52" s="552">
        <v>23334600</v>
      </c>
      <c r="G52" s="552">
        <v>23478000</v>
      </c>
      <c r="H52"/>
      <c r="I52" s="552">
        <v>1</v>
      </c>
      <c r="K52" s="483" t="s">
        <v>265</v>
      </c>
    </row>
    <row r="53" spans="2:11" x14ac:dyDescent="0.25">
      <c r="B53" s="552">
        <v>93</v>
      </c>
      <c r="C53" s="553" t="s">
        <v>68</v>
      </c>
      <c r="D53" s="553" t="s">
        <v>116</v>
      </c>
      <c r="E53" s="553" t="s">
        <v>336</v>
      </c>
      <c r="F53" s="552">
        <v>13884631.765000001</v>
      </c>
      <c r="G53" s="552">
        <v>14012688.17</v>
      </c>
      <c r="H53"/>
      <c r="I53" s="552">
        <v>2</v>
      </c>
      <c r="K53" s="483" t="s">
        <v>265</v>
      </c>
    </row>
    <row r="54" spans="2:11" x14ac:dyDescent="0.25">
      <c r="B54" s="552">
        <v>93</v>
      </c>
      <c r="C54" s="553" t="s">
        <v>68</v>
      </c>
      <c r="D54" s="553" t="s">
        <v>71</v>
      </c>
      <c r="E54" s="553" t="s">
        <v>72</v>
      </c>
      <c r="F54" s="552">
        <v>14165546.67</v>
      </c>
      <c r="G54" s="552">
        <v>14207477.9</v>
      </c>
      <c r="H54"/>
      <c r="I54" s="552">
        <v>1</v>
      </c>
      <c r="K54" s="483" t="s">
        <v>265</v>
      </c>
    </row>
    <row r="55" spans="2:11" x14ac:dyDescent="0.25">
      <c r="B55" s="552">
        <v>93</v>
      </c>
      <c r="C55" s="553" t="s">
        <v>145</v>
      </c>
      <c r="D55" s="553" t="s">
        <v>149</v>
      </c>
      <c r="E55" s="553" t="s">
        <v>147</v>
      </c>
      <c r="F55" s="552">
        <v>18838631.370000001</v>
      </c>
      <c r="G55" s="552">
        <v>18887946.795000002</v>
      </c>
      <c r="H55"/>
      <c r="I55" s="552">
        <v>2</v>
      </c>
      <c r="K55" s="483" t="s">
        <v>265</v>
      </c>
    </row>
    <row r="56" spans="2:11" x14ac:dyDescent="0.25">
      <c r="B56" s="552">
        <v>93</v>
      </c>
      <c r="C56" s="553" t="s">
        <v>145</v>
      </c>
      <c r="D56" s="553" t="s">
        <v>150</v>
      </c>
      <c r="E56" s="553" t="s">
        <v>156</v>
      </c>
      <c r="F56" s="552">
        <v>14338559.050000001</v>
      </c>
      <c r="G56" s="552">
        <v>14488559.050000001</v>
      </c>
      <c r="H56"/>
      <c r="I56" s="552">
        <v>1</v>
      </c>
      <c r="K56" s="483" t="s">
        <v>265</v>
      </c>
    </row>
    <row r="57" spans="2:11" x14ac:dyDescent="0.25">
      <c r="B57" s="552">
        <v>93</v>
      </c>
      <c r="C57" s="553" t="s">
        <v>12</v>
      </c>
      <c r="D57" s="553" t="s">
        <v>144</v>
      </c>
      <c r="E57" s="553" t="s">
        <v>152</v>
      </c>
      <c r="F57" s="552">
        <v>15480977.09</v>
      </c>
      <c r="G57" s="552">
        <v>15562260.84</v>
      </c>
      <c r="H57"/>
      <c r="I57" s="552">
        <v>1</v>
      </c>
      <c r="K57" s="483" t="s">
        <v>265</v>
      </c>
    </row>
    <row r="58" spans="2:11" x14ac:dyDescent="0.25">
      <c r="B58" s="552">
        <v>93</v>
      </c>
      <c r="C58" s="553" t="s">
        <v>12</v>
      </c>
      <c r="D58" s="553" t="s">
        <v>296</v>
      </c>
      <c r="E58" s="553" t="s">
        <v>84</v>
      </c>
      <c r="F58" s="552">
        <v>18504880.940000001</v>
      </c>
      <c r="G58" s="552">
        <v>18639880.940000001</v>
      </c>
      <c r="H58"/>
      <c r="I58" s="552">
        <v>1</v>
      </c>
      <c r="K58" s="483" t="s">
        <v>265</v>
      </c>
    </row>
    <row r="59" spans="2:11" ht="30" x14ac:dyDescent="0.25">
      <c r="B59" s="552">
        <v>93</v>
      </c>
      <c r="C59" s="553" t="s">
        <v>12</v>
      </c>
      <c r="D59" s="553" t="s">
        <v>434</v>
      </c>
      <c r="E59" s="553" t="s">
        <v>321</v>
      </c>
      <c r="F59" s="552">
        <v>18169568.399999999</v>
      </c>
      <c r="G59" s="552">
        <v>18198068.399999999</v>
      </c>
      <c r="H59"/>
      <c r="I59" s="552">
        <v>1</v>
      </c>
      <c r="K59" s="483" t="s">
        <v>265</v>
      </c>
    </row>
    <row r="60" spans="2:11" x14ac:dyDescent="0.25">
      <c r="B60" s="552">
        <v>93</v>
      </c>
      <c r="C60" s="553" t="s">
        <v>12</v>
      </c>
      <c r="D60" s="553" t="s">
        <v>87</v>
      </c>
      <c r="E60" s="553" t="s">
        <v>87</v>
      </c>
      <c r="F60" s="552">
        <v>14312709</v>
      </c>
      <c r="G60" s="552">
        <v>14339010</v>
      </c>
      <c r="H60"/>
      <c r="I60" s="552">
        <v>1</v>
      </c>
      <c r="K60" s="483" t="s">
        <v>265</v>
      </c>
    </row>
    <row r="61" spans="2:11" x14ac:dyDescent="0.25">
      <c r="B61" s="552">
        <v>93</v>
      </c>
      <c r="C61" s="553" t="s">
        <v>12</v>
      </c>
      <c r="D61" s="553" t="s">
        <v>87</v>
      </c>
      <c r="E61" s="553" t="s">
        <v>315</v>
      </c>
      <c r="F61" s="552">
        <v>14151350</v>
      </c>
      <c r="G61" s="552">
        <v>14226500</v>
      </c>
      <c r="H61"/>
      <c r="I61" s="552">
        <v>1</v>
      </c>
      <c r="K61" s="483" t="s">
        <v>265</v>
      </c>
    </row>
    <row r="62" spans="2:11" x14ac:dyDescent="0.25">
      <c r="B62" s="552">
        <v>93</v>
      </c>
      <c r="C62" s="553" t="s">
        <v>67</v>
      </c>
      <c r="D62" s="553" t="s">
        <v>286</v>
      </c>
      <c r="E62" s="553" t="s">
        <v>286</v>
      </c>
      <c r="F62" s="552">
        <v>15858960</v>
      </c>
      <c r="G62" s="552">
        <v>15858960</v>
      </c>
      <c r="H62"/>
      <c r="I62" s="552">
        <v>1</v>
      </c>
      <c r="K62" s="483" t="s">
        <v>265</v>
      </c>
    </row>
    <row r="63" spans="2:11" x14ac:dyDescent="0.25">
      <c r="B63" s="552">
        <v>93</v>
      </c>
      <c r="C63" s="553" t="s">
        <v>67</v>
      </c>
      <c r="D63" s="553" t="s">
        <v>154</v>
      </c>
      <c r="E63" s="553" t="s">
        <v>460</v>
      </c>
      <c r="F63" s="552">
        <v>13568920</v>
      </c>
      <c r="G63" s="552">
        <v>13568920</v>
      </c>
      <c r="H63"/>
      <c r="I63" s="552">
        <v>1</v>
      </c>
      <c r="K63" s="483" t="s">
        <v>265</v>
      </c>
    </row>
    <row r="64" spans="2:11" x14ac:dyDescent="0.25">
      <c r="B64" s="552">
        <v>93</v>
      </c>
      <c r="C64" s="553" t="s">
        <v>68</v>
      </c>
      <c r="D64" s="553" t="s">
        <v>68</v>
      </c>
      <c r="E64" s="553" t="s">
        <v>408</v>
      </c>
      <c r="F64" s="552">
        <v>16609615.960000001</v>
      </c>
      <c r="G64" s="552">
        <v>16649315.960000001</v>
      </c>
      <c r="H64"/>
      <c r="I64" s="552">
        <v>1</v>
      </c>
      <c r="K64" s="483" t="s">
        <v>265</v>
      </c>
    </row>
    <row r="65" spans="2:11" x14ac:dyDescent="0.25">
      <c r="B65" s="552">
        <v>93</v>
      </c>
      <c r="C65" s="553" t="s">
        <v>68</v>
      </c>
      <c r="D65" s="553" t="s">
        <v>71</v>
      </c>
      <c r="E65" s="553" t="s">
        <v>217</v>
      </c>
      <c r="F65" s="552">
        <v>13470971.09</v>
      </c>
      <c r="G65" s="552">
        <v>13593369.34</v>
      </c>
      <c r="H65"/>
      <c r="I65" s="552">
        <v>1</v>
      </c>
      <c r="K65" s="483" t="s">
        <v>265</v>
      </c>
    </row>
    <row r="66" spans="2:11" x14ac:dyDescent="0.25">
      <c r="B66" s="552">
        <v>93</v>
      </c>
      <c r="C66" s="553" t="s">
        <v>145</v>
      </c>
      <c r="D66" s="553" t="s">
        <v>149</v>
      </c>
      <c r="E66" s="553" t="s">
        <v>147</v>
      </c>
      <c r="F66" s="552">
        <v>17335139.84</v>
      </c>
      <c r="G66" s="552">
        <v>17485139.84</v>
      </c>
      <c r="H66"/>
      <c r="I66" s="552">
        <v>1</v>
      </c>
      <c r="K66" s="483" t="s">
        <v>265</v>
      </c>
    </row>
    <row r="67" spans="2:11" x14ac:dyDescent="0.25">
      <c r="B67" s="552">
        <v>110</v>
      </c>
      <c r="C67" s="553" t="s">
        <v>142</v>
      </c>
      <c r="D67" s="553" t="s">
        <v>146</v>
      </c>
      <c r="E67" s="553" t="s">
        <v>138</v>
      </c>
      <c r="F67" s="552">
        <v>16222043.75</v>
      </c>
      <c r="G67" s="552">
        <v>16222043.75</v>
      </c>
      <c r="H67"/>
      <c r="I67" s="552">
        <v>1</v>
      </c>
      <c r="K67" s="483" t="s">
        <v>265</v>
      </c>
    </row>
    <row r="68" spans="2:11" x14ac:dyDescent="0.25">
      <c r="B68" s="552">
        <v>114</v>
      </c>
      <c r="C68" s="553" t="s">
        <v>12</v>
      </c>
      <c r="D68" s="553" t="s">
        <v>144</v>
      </c>
      <c r="E68" s="553" t="s">
        <v>405</v>
      </c>
      <c r="F68" s="552">
        <v>19315720.75</v>
      </c>
      <c r="G68" s="552">
        <v>19315720.75</v>
      </c>
      <c r="H68"/>
      <c r="I68" s="552">
        <v>2</v>
      </c>
      <c r="K68" s="483" t="s">
        <v>265</v>
      </c>
    </row>
    <row r="69" spans="2:11" x14ac:dyDescent="0.25">
      <c r="B69" s="552">
        <v>4</v>
      </c>
      <c r="C69" s="553" t="s">
        <v>142</v>
      </c>
      <c r="D69" s="553" t="s">
        <v>151</v>
      </c>
      <c r="E69" s="553" t="s">
        <v>106</v>
      </c>
      <c r="F69" s="552">
        <v>7100000</v>
      </c>
      <c r="G69" s="552">
        <v>7100000</v>
      </c>
      <c r="H69" s="552">
        <v>1</v>
      </c>
      <c r="I69" s="553"/>
      <c r="K69" s="483" t="s">
        <v>265</v>
      </c>
    </row>
    <row r="70" spans="2:11" x14ac:dyDescent="0.25">
      <c r="B70" s="552">
        <v>4</v>
      </c>
      <c r="C70" s="553" t="s">
        <v>142</v>
      </c>
      <c r="D70" s="553" t="s">
        <v>333</v>
      </c>
      <c r="E70" s="553" t="s">
        <v>99</v>
      </c>
      <c r="F70" s="552">
        <v>7100000</v>
      </c>
      <c r="G70" s="552">
        <v>7100000</v>
      </c>
      <c r="H70" s="552">
        <v>1</v>
      </c>
      <c r="I70" s="553"/>
      <c r="K70" s="483" t="s">
        <v>265</v>
      </c>
    </row>
    <row r="71" spans="2:11" x14ac:dyDescent="0.25">
      <c r="B71" s="552">
        <v>4</v>
      </c>
      <c r="C71" s="553" t="s">
        <v>142</v>
      </c>
      <c r="D71" s="553" t="s">
        <v>333</v>
      </c>
      <c r="E71" s="553" t="s">
        <v>90</v>
      </c>
      <c r="F71" s="552">
        <v>7100000</v>
      </c>
      <c r="G71" s="552">
        <v>7100000</v>
      </c>
      <c r="H71" s="552">
        <v>1</v>
      </c>
      <c r="I71" s="553"/>
      <c r="K71" s="483" t="s">
        <v>265</v>
      </c>
    </row>
    <row r="72" spans="2:11" x14ac:dyDescent="0.25">
      <c r="B72" s="552">
        <v>4</v>
      </c>
      <c r="C72" s="553" t="s">
        <v>12</v>
      </c>
      <c r="D72" s="553" t="s">
        <v>144</v>
      </c>
      <c r="E72" s="553" t="s">
        <v>345</v>
      </c>
      <c r="F72" s="552">
        <v>7100000</v>
      </c>
      <c r="G72" s="552">
        <v>10666300</v>
      </c>
      <c r="H72" s="552">
        <v>1</v>
      </c>
      <c r="I72" s="553"/>
      <c r="K72" s="483" t="s">
        <v>265</v>
      </c>
    </row>
    <row r="73" spans="2:11" x14ac:dyDescent="0.25">
      <c r="B73" s="552">
        <v>4</v>
      </c>
      <c r="C73" s="553" t="s">
        <v>12</v>
      </c>
      <c r="D73" s="553" t="s">
        <v>85</v>
      </c>
      <c r="E73" s="553" t="s">
        <v>167</v>
      </c>
      <c r="F73" s="552">
        <v>7100000</v>
      </c>
      <c r="G73" s="552">
        <v>7100000</v>
      </c>
      <c r="H73" s="552">
        <v>1</v>
      </c>
      <c r="I73" s="553"/>
      <c r="K73" s="483" t="s">
        <v>265</v>
      </c>
    </row>
    <row r="74" spans="2:11" x14ac:dyDescent="0.25">
      <c r="B74" s="552">
        <v>4</v>
      </c>
      <c r="C74" s="553" t="s">
        <v>12</v>
      </c>
      <c r="D74" s="553" t="s">
        <v>108</v>
      </c>
      <c r="E74" s="553" t="s">
        <v>109</v>
      </c>
      <c r="F74" s="552">
        <v>8431000</v>
      </c>
      <c r="G74" s="552">
        <v>12965000</v>
      </c>
      <c r="H74" s="552">
        <v>2</v>
      </c>
      <c r="I74" s="553"/>
      <c r="K74" s="483" t="s">
        <v>265</v>
      </c>
    </row>
    <row r="75" spans="2:11" x14ac:dyDescent="0.25">
      <c r="B75" s="552">
        <v>4</v>
      </c>
      <c r="C75" s="553" t="s">
        <v>12</v>
      </c>
      <c r="D75" s="553" t="s">
        <v>108</v>
      </c>
      <c r="E75" s="553" t="s">
        <v>132</v>
      </c>
      <c r="F75" s="552">
        <v>7035000</v>
      </c>
      <c r="G75" s="552">
        <v>7208500</v>
      </c>
      <c r="H75" s="552">
        <v>2</v>
      </c>
      <c r="I75" s="553"/>
      <c r="K75" s="483" t="s">
        <v>265</v>
      </c>
    </row>
    <row r="76" spans="2:11" x14ac:dyDescent="0.25">
      <c r="B76" s="552">
        <v>4</v>
      </c>
      <c r="C76" s="553" t="s">
        <v>12</v>
      </c>
      <c r="D76" s="553" t="s">
        <v>108</v>
      </c>
      <c r="E76" s="553" t="s">
        <v>153</v>
      </c>
      <c r="F76" s="552">
        <v>7100000</v>
      </c>
      <c r="G76" s="552">
        <v>7100000</v>
      </c>
      <c r="H76" s="552">
        <v>1</v>
      </c>
      <c r="I76" s="553"/>
      <c r="K76" s="483" t="s">
        <v>265</v>
      </c>
    </row>
    <row r="77" spans="2:11" x14ac:dyDescent="0.25">
      <c r="B77" s="552">
        <v>4</v>
      </c>
      <c r="C77" s="553" t="s">
        <v>13</v>
      </c>
      <c r="D77" s="553" t="s">
        <v>89</v>
      </c>
      <c r="E77" s="553" t="s">
        <v>89</v>
      </c>
      <c r="F77" s="552">
        <v>7100000</v>
      </c>
      <c r="G77" s="552">
        <v>7100000</v>
      </c>
      <c r="H77" s="552">
        <v>1</v>
      </c>
      <c r="I77" s="553"/>
      <c r="K77" s="483" t="s">
        <v>265</v>
      </c>
    </row>
    <row r="78" spans="2:11" x14ac:dyDescent="0.25">
      <c r="B78" s="552">
        <v>4</v>
      </c>
      <c r="C78" s="553" t="s">
        <v>13</v>
      </c>
      <c r="D78" s="553" t="s">
        <v>89</v>
      </c>
      <c r="E78" s="553" t="s">
        <v>100</v>
      </c>
      <c r="F78" s="552">
        <v>7100000</v>
      </c>
      <c r="G78" s="552">
        <v>7100000</v>
      </c>
      <c r="H78" s="552">
        <v>1</v>
      </c>
      <c r="I78" s="553"/>
      <c r="K78" s="483" t="s">
        <v>265</v>
      </c>
    </row>
    <row r="79" spans="2:11" x14ac:dyDescent="0.25">
      <c r="B79" s="552">
        <v>4</v>
      </c>
      <c r="C79" s="553" t="s">
        <v>13</v>
      </c>
      <c r="D79" s="553" t="s">
        <v>89</v>
      </c>
      <c r="E79" s="553" t="s">
        <v>461</v>
      </c>
      <c r="F79" s="552">
        <v>7100000</v>
      </c>
      <c r="G79" s="552">
        <v>7100000</v>
      </c>
      <c r="H79" s="552">
        <v>1</v>
      </c>
      <c r="I79" s="553"/>
      <c r="K79" s="483" t="s">
        <v>265</v>
      </c>
    </row>
    <row r="80" spans="2:11" x14ac:dyDescent="0.25">
      <c r="B80" s="552">
        <v>4</v>
      </c>
      <c r="C80" s="553" t="s">
        <v>13</v>
      </c>
      <c r="D80" s="553" t="s">
        <v>89</v>
      </c>
      <c r="E80" s="553" t="s">
        <v>91</v>
      </c>
      <c r="F80" s="552">
        <v>7100000</v>
      </c>
      <c r="G80" s="552">
        <v>7100000</v>
      </c>
      <c r="H80" s="552">
        <v>1</v>
      </c>
      <c r="I80" s="553"/>
      <c r="K80" s="483" t="s">
        <v>265</v>
      </c>
    </row>
    <row r="81" spans="2:11" x14ac:dyDescent="0.25">
      <c r="B81" s="552">
        <v>4</v>
      </c>
      <c r="C81" s="553" t="s">
        <v>13</v>
      </c>
      <c r="D81" s="553" t="s">
        <v>103</v>
      </c>
      <c r="E81" s="553" t="s">
        <v>311</v>
      </c>
      <c r="F81" s="552">
        <v>5540000</v>
      </c>
      <c r="G81" s="552">
        <v>5680000</v>
      </c>
      <c r="H81" s="552">
        <v>1</v>
      </c>
      <c r="I81" s="553"/>
      <c r="K81" s="483" t="s">
        <v>265</v>
      </c>
    </row>
    <row r="82" spans="2:11" x14ac:dyDescent="0.25">
      <c r="B82" s="552">
        <v>4</v>
      </c>
      <c r="C82" s="553" t="s">
        <v>13</v>
      </c>
      <c r="D82" s="553" t="s">
        <v>103</v>
      </c>
      <c r="E82" s="553" t="s">
        <v>406</v>
      </c>
      <c r="F82" s="552">
        <v>7100000</v>
      </c>
      <c r="G82" s="552">
        <v>7100000</v>
      </c>
      <c r="H82" s="552">
        <v>1</v>
      </c>
      <c r="I82" s="553"/>
      <c r="K82" s="483" t="s">
        <v>265</v>
      </c>
    </row>
    <row r="83" spans="2:11" x14ac:dyDescent="0.25">
      <c r="B83" s="552">
        <v>4</v>
      </c>
      <c r="C83" s="553" t="s">
        <v>14</v>
      </c>
      <c r="D83" s="553" t="s">
        <v>148</v>
      </c>
      <c r="E83" s="553" t="s">
        <v>125</v>
      </c>
      <c r="F83" s="552">
        <v>6390000</v>
      </c>
      <c r="G83" s="552">
        <v>7220000</v>
      </c>
      <c r="H83" s="552">
        <v>1</v>
      </c>
      <c r="I83" s="553"/>
      <c r="K83" s="483" t="s">
        <v>265</v>
      </c>
    </row>
    <row r="84" spans="2:11" x14ac:dyDescent="0.25">
      <c r="B84" s="552">
        <v>4</v>
      </c>
      <c r="C84" s="553" t="s">
        <v>68</v>
      </c>
      <c r="D84" s="553" t="s">
        <v>66</v>
      </c>
      <c r="E84" s="553" t="s">
        <v>66</v>
      </c>
      <c r="F84" s="552">
        <v>7100000</v>
      </c>
      <c r="G84" s="552">
        <v>8142500</v>
      </c>
      <c r="H84" s="552">
        <v>2</v>
      </c>
      <c r="I84" s="553"/>
      <c r="K84" s="483" t="s">
        <v>265</v>
      </c>
    </row>
    <row r="85" spans="2:11" x14ac:dyDescent="0.25">
      <c r="B85" s="552">
        <v>4</v>
      </c>
      <c r="C85" s="553" t="s">
        <v>68</v>
      </c>
      <c r="D85" s="553" t="s">
        <v>69</v>
      </c>
      <c r="E85" s="553" t="s">
        <v>334</v>
      </c>
      <c r="F85" s="552">
        <v>6833000</v>
      </c>
      <c r="G85" s="552">
        <v>7100000</v>
      </c>
      <c r="H85" s="552">
        <v>1</v>
      </c>
      <c r="I85" s="553"/>
      <c r="K85" s="483" t="s">
        <v>265</v>
      </c>
    </row>
    <row r="86" spans="2:11" x14ac:dyDescent="0.25">
      <c r="B86" s="552">
        <v>4</v>
      </c>
      <c r="C86" s="553" t="s">
        <v>68</v>
      </c>
      <c r="D86" s="553" t="s">
        <v>116</v>
      </c>
      <c r="E86" s="553" t="s">
        <v>161</v>
      </c>
      <c r="F86" s="552">
        <v>8283333.333333333</v>
      </c>
      <c r="G86" s="552">
        <v>8283333.333333334</v>
      </c>
      <c r="H86" s="552">
        <v>3</v>
      </c>
      <c r="I86" s="553"/>
      <c r="K86" s="483" t="s">
        <v>265</v>
      </c>
    </row>
    <row r="87" spans="2:11" x14ac:dyDescent="0.25">
      <c r="B87" s="552">
        <v>4</v>
      </c>
      <c r="C87" s="553" t="s">
        <v>68</v>
      </c>
      <c r="D87" s="553" t="s">
        <v>93</v>
      </c>
      <c r="E87" s="553" t="s">
        <v>117</v>
      </c>
      <c r="F87" s="552">
        <v>10650000</v>
      </c>
      <c r="G87" s="552">
        <v>10650000</v>
      </c>
      <c r="H87" s="552">
        <v>1</v>
      </c>
      <c r="I87" s="553"/>
      <c r="K87" s="483" t="s">
        <v>265</v>
      </c>
    </row>
    <row r="88" spans="2:11" x14ac:dyDescent="0.25">
      <c r="B88" s="552">
        <v>4</v>
      </c>
      <c r="C88" s="553" t="s">
        <v>68</v>
      </c>
      <c r="D88" s="553" t="s">
        <v>93</v>
      </c>
      <c r="E88" s="553" t="s">
        <v>410</v>
      </c>
      <c r="F88" s="552">
        <v>7100000</v>
      </c>
      <c r="G88" s="552">
        <v>7100000</v>
      </c>
      <c r="H88" s="552">
        <v>1</v>
      </c>
      <c r="I88" s="553"/>
      <c r="K88" s="483" t="s">
        <v>265</v>
      </c>
    </row>
    <row r="89" spans="2:11" x14ac:dyDescent="0.25">
      <c r="B89" s="552">
        <v>4</v>
      </c>
      <c r="C89" s="553" t="s">
        <v>68</v>
      </c>
      <c r="D89" s="553" t="s">
        <v>95</v>
      </c>
      <c r="E89" s="553" t="s">
        <v>95</v>
      </c>
      <c r="F89" s="552">
        <v>7100000</v>
      </c>
      <c r="G89" s="552">
        <v>7100000</v>
      </c>
      <c r="H89" s="552">
        <v>1</v>
      </c>
      <c r="I89" s="553"/>
      <c r="K89" s="483" t="s">
        <v>265</v>
      </c>
    </row>
    <row r="90" spans="2:11" x14ac:dyDescent="0.25">
      <c r="B90" s="552">
        <v>4</v>
      </c>
      <c r="C90" s="553" t="s">
        <v>68</v>
      </c>
      <c r="D90" s="553" t="s">
        <v>71</v>
      </c>
      <c r="E90" s="553" t="s">
        <v>217</v>
      </c>
      <c r="F90" s="552">
        <v>7100000</v>
      </c>
      <c r="G90" s="552">
        <v>7100000</v>
      </c>
      <c r="H90" s="552">
        <v>2</v>
      </c>
      <c r="I90" s="553"/>
      <c r="K90" s="483" t="s">
        <v>265</v>
      </c>
    </row>
    <row r="91" spans="2:11" x14ac:dyDescent="0.25">
      <c r="B91" s="552">
        <v>4</v>
      </c>
      <c r="C91" s="553" t="s">
        <v>68</v>
      </c>
      <c r="D91" s="553" t="s">
        <v>71</v>
      </c>
      <c r="E91" s="553" t="s">
        <v>73</v>
      </c>
      <c r="F91" s="552">
        <v>7100000</v>
      </c>
      <c r="G91" s="552">
        <v>7100000</v>
      </c>
      <c r="H91" s="552">
        <v>1</v>
      </c>
      <c r="I91" s="553"/>
      <c r="K91" s="483" t="s">
        <v>265</v>
      </c>
    </row>
    <row r="92" spans="2:11" x14ac:dyDescent="0.25">
      <c r="B92" s="552">
        <v>4</v>
      </c>
      <c r="C92" s="553" t="s">
        <v>145</v>
      </c>
      <c r="D92" s="553" t="s">
        <v>145</v>
      </c>
      <c r="E92" s="553" t="s">
        <v>145</v>
      </c>
      <c r="F92" s="552">
        <v>8253666.666666667</v>
      </c>
      <c r="G92" s="552">
        <v>8456666.666666666</v>
      </c>
      <c r="H92" s="552">
        <v>3</v>
      </c>
      <c r="I92" s="553"/>
      <c r="K92" s="483" t="s">
        <v>265</v>
      </c>
    </row>
    <row r="93" spans="2:11" x14ac:dyDescent="0.25">
      <c r="B93" s="552">
        <v>4</v>
      </c>
      <c r="C93" s="553" t="s">
        <v>145</v>
      </c>
      <c r="D93" s="553" t="s">
        <v>145</v>
      </c>
      <c r="E93" s="553" t="s">
        <v>314</v>
      </c>
      <c r="F93" s="552">
        <v>7100000</v>
      </c>
      <c r="G93" s="552">
        <v>7100000</v>
      </c>
      <c r="H93" s="552">
        <v>1</v>
      </c>
      <c r="I93" s="553"/>
      <c r="K93" s="483" t="s">
        <v>265</v>
      </c>
    </row>
    <row r="94" spans="2:11" x14ac:dyDescent="0.25">
      <c r="B94" s="552">
        <v>4</v>
      </c>
      <c r="C94" s="553" t="s">
        <v>145</v>
      </c>
      <c r="D94" s="553" t="s">
        <v>145</v>
      </c>
      <c r="E94" s="553" t="s">
        <v>126</v>
      </c>
      <c r="F94" s="552">
        <v>8875000</v>
      </c>
      <c r="G94" s="552">
        <v>8875000</v>
      </c>
      <c r="H94" s="552">
        <v>2</v>
      </c>
      <c r="I94" s="553"/>
      <c r="K94" s="483" t="s">
        <v>265</v>
      </c>
    </row>
    <row r="95" spans="2:11" x14ac:dyDescent="0.25">
      <c r="B95" s="552">
        <v>4</v>
      </c>
      <c r="C95" s="553" t="s">
        <v>145</v>
      </c>
      <c r="D95" s="553" t="s">
        <v>149</v>
      </c>
      <c r="E95" s="553" t="s">
        <v>164</v>
      </c>
      <c r="F95" s="552">
        <v>7100000</v>
      </c>
      <c r="G95" s="552">
        <v>7100000</v>
      </c>
      <c r="H95" s="552">
        <v>1</v>
      </c>
      <c r="I95" s="553"/>
      <c r="K95" s="483" t="s">
        <v>265</v>
      </c>
    </row>
    <row r="96" spans="2:11" x14ac:dyDescent="0.25">
      <c r="B96" s="552">
        <v>4</v>
      </c>
      <c r="C96" s="553" t="s">
        <v>145</v>
      </c>
      <c r="D96" s="553" t="s">
        <v>149</v>
      </c>
      <c r="E96" s="553" t="s">
        <v>74</v>
      </c>
      <c r="F96" s="552">
        <v>7756600</v>
      </c>
      <c r="G96" s="552">
        <v>7834000</v>
      </c>
      <c r="H96" s="552">
        <v>5</v>
      </c>
      <c r="I96" s="553"/>
      <c r="K96" s="483" t="s">
        <v>265</v>
      </c>
    </row>
    <row r="97" spans="2:11" x14ac:dyDescent="0.25">
      <c r="B97" s="552">
        <v>4</v>
      </c>
      <c r="C97" s="553" t="s">
        <v>145</v>
      </c>
      <c r="D97" s="553" t="s">
        <v>149</v>
      </c>
      <c r="E97" s="553" t="s">
        <v>104</v>
      </c>
      <c r="F97" s="552">
        <v>7100000</v>
      </c>
      <c r="G97" s="552">
        <v>7183333.333333333</v>
      </c>
      <c r="H97" s="552">
        <v>3</v>
      </c>
      <c r="I97" s="553"/>
      <c r="K97" s="483" t="s">
        <v>265</v>
      </c>
    </row>
    <row r="98" spans="2:11" x14ac:dyDescent="0.25">
      <c r="B98" s="552">
        <v>4</v>
      </c>
      <c r="C98" s="553" t="s">
        <v>145</v>
      </c>
      <c r="D98" s="553" t="s">
        <v>149</v>
      </c>
      <c r="E98" s="553" t="s">
        <v>75</v>
      </c>
      <c r="F98" s="552">
        <v>8114285.7142857146</v>
      </c>
      <c r="G98" s="552">
        <v>8114285.7142857146</v>
      </c>
      <c r="H98" s="552">
        <v>7</v>
      </c>
      <c r="I98" s="553"/>
      <c r="K98" s="483" t="s">
        <v>265</v>
      </c>
    </row>
    <row r="99" spans="2:11" x14ac:dyDescent="0.25">
      <c r="B99" s="552">
        <v>4</v>
      </c>
      <c r="C99" s="553" t="s">
        <v>145</v>
      </c>
      <c r="D99" s="553" t="s">
        <v>76</v>
      </c>
      <c r="E99" s="553" t="s">
        <v>76</v>
      </c>
      <c r="F99" s="552">
        <v>7100000</v>
      </c>
      <c r="G99" s="552">
        <v>8935000</v>
      </c>
      <c r="H99" s="552">
        <v>2</v>
      </c>
      <c r="I99" s="553"/>
      <c r="K99" s="483" t="s">
        <v>265</v>
      </c>
    </row>
    <row r="100" spans="2:11" x14ac:dyDescent="0.25">
      <c r="B100" s="552">
        <v>4</v>
      </c>
      <c r="C100" s="553" t="s">
        <v>145</v>
      </c>
      <c r="D100" s="553" t="s">
        <v>76</v>
      </c>
      <c r="E100" s="553" t="s">
        <v>435</v>
      </c>
      <c r="F100" s="552">
        <v>7100000</v>
      </c>
      <c r="G100" s="552">
        <v>7100000</v>
      </c>
      <c r="H100" s="552">
        <v>1</v>
      </c>
      <c r="I100" s="553"/>
      <c r="K100" s="483" t="s">
        <v>265</v>
      </c>
    </row>
    <row r="101" spans="2:11" x14ac:dyDescent="0.25">
      <c r="B101" s="552">
        <v>4</v>
      </c>
      <c r="C101" s="553" t="s">
        <v>145</v>
      </c>
      <c r="D101" s="553" t="s">
        <v>76</v>
      </c>
      <c r="E101" s="553" t="s">
        <v>429</v>
      </c>
      <c r="F101" s="552">
        <v>6922000</v>
      </c>
      <c r="G101" s="552">
        <v>7220000</v>
      </c>
      <c r="H101" s="552">
        <v>1</v>
      </c>
      <c r="I101" s="553"/>
      <c r="K101" s="483" t="s">
        <v>265</v>
      </c>
    </row>
    <row r="102" spans="2:11" x14ac:dyDescent="0.25">
      <c r="B102" s="552">
        <v>4</v>
      </c>
      <c r="C102" s="553" t="s">
        <v>145</v>
      </c>
      <c r="D102" s="553" t="s">
        <v>76</v>
      </c>
      <c r="E102" s="553" t="s">
        <v>367</v>
      </c>
      <c r="F102" s="552">
        <v>6478666.666666667</v>
      </c>
      <c r="G102" s="552">
        <v>8950000</v>
      </c>
      <c r="H102" s="552">
        <v>3</v>
      </c>
      <c r="I102" s="553"/>
      <c r="K102" s="483" t="s">
        <v>265</v>
      </c>
    </row>
    <row r="103" spans="2:11" x14ac:dyDescent="0.25">
      <c r="B103" s="552">
        <v>4</v>
      </c>
      <c r="C103" s="553" t="s">
        <v>145</v>
      </c>
      <c r="D103" s="553" t="s">
        <v>123</v>
      </c>
      <c r="E103" s="553" t="s">
        <v>412</v>
      </c>
      <c r="F103" s="552">
        <v>7100000</v>
      </c>
      <c r="G103" s="552">
        <v>7100000</v>
      </c>
      <c r="H103" s="552">
        <v>1</v>
      </c>
      <c r="I103" s="553"/>
      <c r="K103" s="483" t="s">
        <v>265</v>
      </c>
    </row>
    <row r="104" spans="2:11" x14ac:dyDescent="0.25">
      <c r="B104" s="552">
        <v>4</v>
      </c>
      <c r="C104" s="553" t="s">
        <v>145</v>
      </c>
      <c r="D104" s="553" t="s">
        <v>123</v>
      </c>
      <c r="E104" s="553" t="s">
        <v>436</v>
      </c>
      <c r="F104" s="552">
        <v>7100000</v>
      </c>
      <c r="G104" s="552">
        <v>7100000</v>
      </c>
      <c r="H104" s="552">
        <v>1</v>
      </c>
      <c r="I104" s="553"/>
      <c r="K104" s="483" t="s">
        <v>265</v>
      </c>
    </row>
    <row r="105" spans="2:11" x14ac:dyDescent="0.25">
      <c r="B105" s="552">
        <v>4</v>
      </c>
      <c r="C105" s="553" t="s">
        <v>145</v>
      </c>
      <c r="D105" s="553" t="s">
        <v>96</v>
      </c>
      <c r="E105" s="553" t="s">
        <v>162</v>
      </c>
      <c r="F105" s="552">
        <v>7055500</v>
      </c>
      <c r="G105" s="552">
        <v>12228000</v>
      </c>
      <c r="H105" s="552">
        <v>2</v>
      </c>
      <c r="I105" s="553"/>
      <c r="K105" s="483" t="s">
        <v>265</v>
      </c>
    </row>
    <row r="106" spans="2:11" x14ac:dyDescent="0.25">
      <c r="B106" s="552">
        <v>4</v>
      </c>
      <c r="C106" s="553" t="s">
        <v>145</v>
      </c>
      <c r="D106" s="553" t="s">
        <v>96</v>
      </c>
      <c r="E106" s="553" t="s">
        <v>97</v>
      </c>
      <c r="F106" s="552">
        <v>6993400</v>
      </c>
      <c r="G106" s="552">
        <v>7017600</v>
      </c>
      <c r="H106" s="552">
        <v>5</v>
      </c>
      <c r="I106" s="553"/>
      <c r="K106" s="483" t="s">
        <v>265</v>
      </c>
    </row>
    <row r="107" spans="2:11" x14ac:dyDescent="0.25">
      <c r="B107" s="552">
        <v>4</v>
      </c>
      <c r="C107" s="553" t="s">
        <v>145</v>
      </c>
      <c r="D107" s="553" t="s">
        <v>150</v>
      </c>
      <c r="E107" s="553" t="s">
        <v>150</v>
      </c>
      <c r="F107" s="552">
        <v>6966500</v>
      </c>
      <c r="G107" s="552">
        <v>7160000</v>
      </c>
      <c r="H107" s="552">
        <v>2</v>
      </c>
      <c r="I107" s="553"/>
      <c r="K107" s="483" t="s">
        <v>265</v>
      </c>
    </row>
    <row r="108" spans="2:11" x14ac:dyDescent="0.25">
      <c r="B108" s="552">
        <v>4</v>
      </c>
      <c r="C108" s="553" t="s">
        <v>145</v>
      </c>
      <c r="D108" s="553" t="s">
        <v>150</v>
      </c>
      <c r="E108" s="553" t="s">
        <v>137</v>
      </c>
      <c r="F108" s="552">
        <v>8875000</v>
      </c>
      <c r="G108" s="552">
        <v>8935000</v>
      </c>
      <c r="H108" s="552">
        <v>2</v>
      </c>
      <c r="I108" s="553"/>
      <c r="K108" s="483" t="s">
        <v>265</v>
      </c>
    </row>
    <row r="109" spans="2:11" x14ac:dyDescent="0.25">
      <c r="B109" s="552">
        <v>4</v>
      </c>
      <c r="C109" s="553" t="s">
        <v>145</v>
      </c>
      <c r="D109" s="553" t="s">
        <v>150</v>
      </c>
      <c r="E109" s="553" t="s">
        <v>166</v>
      </c>
      <c r="F109" s="552">
        <v>7100000</v>
      </c>
      <c r="G109" s="552">
        <v>7100000</v>
      </c>
      <c r="H109" s="552">
        <v>1</v>
      </c>
      <c r="I109" s="553"/>
      <c r="K109" s="483" t="s">
        <v>265</v>
      </c>
    </row>
    <row r="110" spans="2:11" x14ac:dyDescent="0.25">
      <c r="B110" s="552">
        <v>14</v>
      </c>
      <c r="C110" s="553" t="s">
        <v>142</v>
      </c>
      <c r="D110" s="553" t="s">
        <v>142</v>
      </c>
      <c r="E110" s="553" t="s">
        <v>78</v>
      </c>
      <c r="F110" s="552">
        <v>5458000</v>
      </c>
      <c r="G110" s="552">
        <v>5616958.7000000002</v>
      </c>
      <c r="H110" s="552">
        <v>1</v>
      </c>
      <c r="I110" s="553"/>
      <c r="K110" s="483" t="s">
        <v>265</v>
      </c>
    </row>
    <row r="111" spans="2:11" x14ac:dyDescent="0.25">
      <c r="B111" s="552">
        <v>14</v>
      </c>
      <c r="C111" s="553" t="s">
        <v>142</v>
      </c>
      <c r="D111" s="553" t="s">
        <v>80</v>
      </c>
      <c r="E111" s="553" t="s">
        <v>80</v>
      </c>
      <c r="F111" s="552">
        <v>6553000</v>
      </c>
      <c r="G111" s="552">
        <v>6721402.4299999997</v>
      </c>
      <c r="H111" s="552">
        <v>1</v>
      </c>
      <c r="I111" s="553"/>
      <c r="K111" s="483" t="s">
        <v>265</v>
      </c>
    </row>
    <row r="112" spans="2:11" x14ac:dyDescent="0.25">
      <c r="B112" s="552">
        <v>14</v>
      </c>
      <c r="C112" s="553" t="s">
        <v>142</v>
      </c>
      <c r="D112" s="553" t="s">
        <v>143</v>
      </c>
      <c r="E112" s="553" t="s">
        <v>143</v>
      </c>
      <c r="F112" s="552">
        <v>7100000</v>
      </c>
      <c r="G112" s="552">
        <v>7315637.7199999997</v>
      </c>
      <c r="H112" s="552">
        <v>1</v>
      </c>
      <c r="I112" s="553"/>
      <c r="K112" s="483" t="s">
        <v>265</v>
      </c>
    </row>
    <row r="113" spans="2:11" x14ac:dyDescent="0.25">
      <c r="B113" s="552">
        <v>14</v>
      </c>
      <c r="C113" s="553" t="s">
        <v>142</v>
      </c>
      <c r="D113" s="553" t="s">
        <v>105</v>
      </c>
      <c r="E113" s="553" t="s">
        <v>462</v>
      </c>
      <c r="F113" s="552">
        <v>6553000</v>
      </c>
      <c r="G113" s="552">
        <v>6720275.9400000004</v>
      </c>
      <c r="H113" s="552">
        <v>1</v>
      </c>
      <c r="I113" s="553"/>
      <c r="K113" s="483" t="s">
        <v>265</v>
      </c>
    </row>
    <row r="114" spans="2:11" x14ac:dyDescent="0.25">
      <c r="B114" s="552">
        <v>14</v>
      </c>
      <c r="C114" s="553" t="s">
        <v>12</v>
      </c>
      <c r="D114" s="553" t="s">
        <v>289</v>
      </c>
      <c r="E114" s="553" t="s">
        <v>463</v>
      </c>
      <c r="F114" s="552">
        <v>7100000</v>
      </c>
      <c r="G114" s="552">
        <v>7262806.7000000002</v>
      </c>
      <c r="H114" s="552">
        <v>1</v>
      </c>
      <c r="I114" s="553"/>
      <c r="K114" s="483" t="s">
        <v>265</v>
      </c>
    </row>
    <row r="115" spans="2:11" x14ac:dyDescent="0.25">
      <c r="B115" s="552">
        <v>14</v>
      </c>
      <c r="C115" s="553" t="s">
        <v>13</v>
      </c>
      <c r="D115" s="553" t="s">
        <v>284</v>
      </c>
      <c r="E115" s="553" t="s">
        <v>464</v>
      </c>
      <c r="F115" s="552">
        <v>5680000</v>
      </c>
      <c r="G115" s="552">
        <v>6000262.7000000002</v>
      </c>
      <c r="H115" s="552">
        <v>1</v>
      </c>
      <c r="I115" s="553"/>
      <c r="K115" s="483" t="s">
        <v>265</v>
      </c>
    </row>
    <row r="116" spans="2:11" x14ac:dyDescent="0.25">
      <c r="B116" s="552">
        <v>14</v>
      </c>
      <c r="C116" s="553" t="s">
        <v>14</v>
      </c>
      <c r="D116" s="553" t="s">
        <v>342</v>
      </c>
      <c r="E116" s="553" t="s">
        <v>465</v>
      </c>
      <c r="F116" s="552">
        <v>5287000</v>
      </c>
      <c r="G116" s="552">
        <v>5462836.0099999998</v>
      </c>
      <c r="H116" s="552">
        <v>1</v>
      </c>
      <c r="I116" s="553"/>
      <c r="K116" s="483" t="s">
        <v>265</v>
      </c>
    </row>
    <row r="117" spans="2:11" x14ac:dyDescent="0.25">
      <c r="B117" s="552">
        <v>14</v>
      </c>
      <c r="C117" s="553" t="s">
        <v>14</v>
      </c>
      <c r="D117" s="553" t="s">
        <v>84</v>
      </c>
      <c r="E117" s="553" t="s">
        <v>88</v>
      </c>
      <c r="F117" s="552">
        <v>3445000</v>
      </c>
      <c r="G117" s="552">
        <v>3563929.53</v>
      </c>
      <c r="H117" s="552">
        <v>1</v>
      </c>
      <c r="I117" s="553"/>
      <c r="K117" s="483" t="s">
        <v>265</v>
      </c>
    </row>
    <row r="118" spans="2:11" x14ac:dyDescent="0.25">
      <c r="B118" s="552">
        <v>14</v>
      </c>
      <c r="C118" s="553" t="s">
        <v>14</v>
      </c>
      <c r="D118" s="553" t="s">
        <v>99</v>
      </c>
      <c r="E118" s="553" t="s">
        <v>99</v>
      </c>
      <c r="F118" s="552">
        <v>5502000</v>
      </c>
      <c r="G118" s="552">
        <v>7529429.4000000004</v>
      </c>
      <c r="H118" s="552">
        <v>1</v>
      </c>
      <c r="I118" s="553"/>
      <c r="K118" s="483" t="s">
        <v>265</v>
      </c>
    </row>
    <row r="119" spans="2:11" x14ac:dyDescent="0.25">
      <c r="B119" s="552">
        <v>14</v>
      </c>
      <c r="C119" s="553" t="s">
        <v>145</v>
      </c>
      <c r="D119" s="553" t="s">
        <v>150</v>
      </c>
      <c r="E119" s="553" t="s">
        <v>150</v>
      </c>
      <c r="F119" s="552">
        <v>7100000</v>
      </c>
      <c r="G119" s="552">
        <v>7270361.4000000004</v>
      </c>
      <c r="H119" s="552">
        <v>1</v>
      </c>
      <c r="I119" s="553"/>
      <c r="K119" s="483" t="s">
        <v>265</v>
      </c>
    </row>
    <row r="120" spans="2:11" x14ac:dyDescent="0.25">
      <c r="B120" s="552">
        <v>22</v>
      </c>
      <c r="C120" s="553" t="s">
        <v>67</v>
      </c>
      <c r="D120" s="553" t="s">
        <v>294</v>
      </c>
      <c r="E120" s="553" t="s">
        <v>375</v>
      </c>
      <c r="F120" s="552">
        <v>7100000</v>
      </c>
      <c r="G120" s="552">
        <v>7371014.4100000001</v>
      </c>
      <c r="H120" s="552">
        <v>1</v>
      </c>
      <c r="I120" s="553"/>
      <c r="K120" s="483" t="s">
        <v>265</v>
      </c>
    </row>
    <row r="121" spans="2:11" x14ac:dyDescent="0.25">
      <c r="B121" s="552">
        <v>27</v>
      </c>
      <c r="C121" s="553" t="s">
        <v>12</v>
      </c>
      <c r="D121" s="553" t="s">
        <v>85</v>
      </c>
      <c r="E121" s="553" t="s">
        <v>142</v>
      </c>
      <c r="F121" s="552">
        <v>4082000</v>
      </c>
      <c r="G121" s="552">
        <v>22462000</v>
      </c>
      <c r="H121" s="552">
        <v>1</v>
      </c>
      <c r="I121" s="553"/>
      <c r="K121" s="483" t="s">
        <v>265</v>
      </c>
    </row>
    <row r="122" spans="2:11" x14ac:dyDescent="0.25">
      <c r="B122" s="552">
        <v>27</v>
      </c>
      <c r="C122" s="553" t="s">
        <v>12</v>
      </c>
      <c r="D122" s="553" t="s">
        <v>356</v>
      </c>
      <c r="E122" s="553" t="s">
        <v>466</v>
      </c>
      <c r="F122" s="552">
        <v>7100000</v>
      </c>
      <c r="G122" s="552">
        <v>7100000</v>
      </c>
      <c r="H122" s="552">
        <v>1</v>
      </c>
      <c r="I122" s="553"/>
      <c r="K122" s="483" t="s">
        <v>265</v>
      </c>
    </row>
    <row r="123" spans="2:11" x14ac:dyDescent="0.25">
      <c r="B123" s="552">
        <v>27</v>
      </c>
      <c r="C123" s="553" t="s">
        <v>12</v>
      </c>
      <c r="D123" s="553" t="s">
        <v>108</v>
      </c>
      <c r="E123" s="553" t="s">
        <v>131</v>
      </c>
      <c r="F123" s="552">
        <v>4437000</v>
      </c>
      <c r="G123" s="552">
        <v>13985000</v>
      </c>
      <c r="H123" s="552">
        <v>1</v>
      </c>
      <c r="I123" s="553"/>
      <c r="K123" s="483" t="s">
        <v>265</v>
      </c>
    </row>
    <row r="124" spans="2:11" x14ac:dyDescent="0.25">
      <c r="B124" s="552">
        <v>27</v>
      </c>
      <c r="C124" s="553" t="s">
        <v>12</v>
      </c>
      <c r="D124" s="553" t="s">
        <v>108</v>
      </c>
      <c r="E124" s="553" t="s">
        <v>132</v>
      </c>
      <c r="F124" s="552">
        <v>6035000</v>
      </c>
      <c r="G124" s="552">
        <v>7130000</v>
      </c>
      <c r="H124" s="552">
        <v>1</v>
      </c>
      <c r="I124" s="553"/>
      <c r="K124" s="483" t="s">
        <v>265</v>
      </c>
    </row>
    <row r="125" spans="2:11" x14ac:dyDescent="0.25">
      <c r="B125" s="552">
        <v>27</v>
      </c>
      <c r="C125" s="553" t="s">
        <v>12</v>
      </c>
      <c r="D125" s="553" t="s">
        <v>108</v>
      </c>
      <c r="E125" s="553" t="s">
        <v>153</v>
      </c>
      <c r="F125" s="552">
        <v>6656000</v>
      </c>
      <c r="G125" s="552">
        <v>11956000</v>
      </c>
      <c r="H125" s="552">
        <v>1</v>
      </c>
      <c r="I125" s="553"/>
      <c r="K125" s="483" t="s">
        <v>265</v>
      </c>
    </row>
    <row r="126" spans="2:11" x14ac:dyDescent="0.25">
      <c r="B126" s="552">
        <v>27</v>
      </c>
      <c r="C126" s="553" t="s">
        <v>12</v>
      </c>
      <c r="D126" s="553" t="s">
        <v>87</v>
      </c>
      <c r="E126" s="553" t="s">
        <v>87</v>
      </c>
      <c r="F126" s="552">
        <v>7100000</v>
      </c>
      <c r="G126" s="552">
        <v>7100000</v>
      </c>
      <c r="H126" s="552">
        <v>1</v>
      </c>
      <c r="I126" s="553"/>
      <c r="K126" s="483" t="s">
        <v>265</v>
      </c>
    </row>
    <row r="127" spans="2:11" x14ac:dyDescent="0.25">
      <c r="B127" s="552">
        <v>27</v>
      </c>
      <c r="C127" s="553" t="s">
        <v>12</v>
      </c>
      <c r="D127" s="553" t="s">
        <v>87</v>
      </c>
      <c r="E127" s="553" t="s">
        <v>127</v>
      </c>
      <c r="F127" s="552">
        <v>6985000</v>
      </c>
      <c r="G127" s="552">
        <v>7100000</v>
      </c>
      <c r="H127" s="552">
        <v>1</v>
      </c>
      <c r="I127" s="553"/>
      <c r="K127" s="483" t="s">
        <v>265</v>
      </c>
    </row>
    <row r="128" spans="2:11" x14ac:dyDescent="0.25">
      <c r="B128" s="552">
        <v>27</v>
      </c>
      <c r="C128" s="553" t="s">
        <v>12</v>
      </c>
      <c r="D128" s="553" t="s">
        <v>87</v>
      </c>
      <c r="E128" s="553" t="s">
        <v>425</v>
      </c>
      <c r="F128" s="552">
        <v>6537666.666666667</v>
      </c>
      <c r="G128" s="552">
        <v>7100000</v>
      </c>
      <c r="H128" s="552">
        <v>3</v>
      </c>
      <c r="I128" s="553"/>
      <c r="K128" s="483" t="s">
        <v>265</v>
      </c>
    </row>
    <row r="129" spans="2:11" x14ac:dyDescent="0.25">
      <c r="B129" s="552">
        <v>27</v>
      </c>
      <c r="C129" s="553" t="s">
        <v>12</v>
      </c>
      <c r="D129" s="553" t="s">
        <v>121</v>
      </c>
      <c r="E129" s="553" t="s">
        <v>316</v>
      </c>
      <c r="F129" s="552">
        <v>7100000</v>
      </c>
      <c r="G129" s="552">
        <v>7100000</v>
      </c>
      <c r="H129" s="552">
        <v>1</v>
      </c>
      <c r="I129" s="553"/>
      <c r="K129" s="483" t="s">
        <v>265</v>
      </c>
    </row>
    <row r="130" spans="2:11" x14ac:dyDescent="0.25">
      <c r="B130" s="552">
        <v>27</v>
      </c>
      <c r="C130" s="553" t="s">
        <v>13</v>
      </c>
      <c r="D130" s="553" t="s">
        <v>102</v>
      </c>
      <c r="E130" s="553" t="s">
        <v>368</v>
      </c>
      <c r="F130" s="552">
        <v>7900000</v>
      </c>
      <c r="G130" s="552">
        <v>8030073.5</v>
      </c>
      <c r="H130" s="552">
        <v>1</v>
      </c>
      <c r="I130" s="553"/>
      <c r="K130" s="483" t="s">
        <v>265</v>
      </c>
    </row>
    <row r="131" spans="2:11" x14ac:dyDescent="0.25">
      <c r="B131" s="552">
        <v>27</v>
      </c>
      <c r="C131" s="553" t="s">
        <v>67</v>
      </c>
      <c r="D131" s="553" t="s">
        <v>111</v>
      </c>
      <c r="E131" s="553" t="s">
        <v>111</v>
      </c>
      <c r="F131" s="552">
        <v>10170000</v>
      </c>
      <c r="G131" s="552">
        <v>10650000</v>
      </c>
      <c r="H131" s="552">
        <v>1</v>
      </c>
      <c r="I131" s="553"/>
      <c r="K131" s="483" t="s">
        <v>265</v>
      </c>
    </row>
    <row r="132" spans="2:11" x14ac:dyDescent="0.25">
      <c r="B132" s="552">
        <v>27</v>
      </c>
      <c r="C132" s="553" t="s">
        <v>67</v>
      </c>
      <c r="D132" s="553" t="s">
        <v>112</v>
      </c>
      <c r="E132" s="553" t="s">
        <v>112</v>
      </c>
      <c r="F132" s="552">
        <v>7100000</v>
      </c>
      <c r="G132" s="552">
        <v>7100000</v>
      </c>
      <c r="H132" s="552">
        <v>1</v>
      </c>
      <c r="I132" s="553"/>
      <c r="K132" s="483" t="s">
        <v>265</v>
      </c>
    </row>
    <row r="133" spans="2:11" x14ac:dyDescent="0.25">
      <c r="B133" s="552">
        <v>27</v>
      </c>
      <c r="C133" s="553" t="s">
        <v>67</v>
      </c>
      <c r="D133" s="553" t="s">
        <v>122</v>
      </c>
      <c r="E133" s="553" t="s">
        <v>153</v>
      </c>
      <c r="F133" s="552">
        <v>7079000</v>
      </c>
      <c r="G133" s="552">
        <v>7079000</v>
      </c>
      <c r="H133" s="552">
        <v>1</v>
      </c>
      <c r="I133" s="553"/>
      <c r="K133" s="483" t="s">
        <v>265</v>
      </c>
    </row>
    <row r="134" spans="2:11" x14ac:dyDescent="0.25">
      <c r="B134" s="552">
        <v>27</v>
      </c>
      <c r="C134" s="553" t="s">
        <v>67</v>
      </c>
      <c r="D134" s="553" t="s">
        <v>114</v>
      </c>
      <c r="E134" s="553" t="s">
        <v>114</v>
      </c>
      <c r="F134" s="552">
        <v>7100000</v>
      </c>
      <c r="G134" s="552">
        <v>7100000</v>
      </c>
      <c r="H134" s="552">
        <v>1</v>
      </c>
      <c r="I134" s="553"/>
      <c r="J134" s="520"/>
      <c r="K134" s="516" t="s">
        <v>264</v>
      </c>
    </row>
    <row r="135" spans="2:11" x14ac:dyDescent="0.25">
      <c r="B135" s="552">
        <v>27</v>
      </c>
      <c r="C135" s="553" t="s">
        <v>68</v>
      </c>
      <c r="D135" s="553" t="s">
        <v>392</v>
      </c>
      <c r="E135" s="553" t="s">
        <v>467</v>
      </c>
      <c r="F135" s="552">
        <v>4260000</v>
      </c>
      <c r="G135" s="552">
        <v>17345000</v>
      </c>
      <c r="H135" s="552">
        <v>1</v>
      </c>
      <c r="I135" s="553"/>
      <c r="K135" s="483" t="s">
        <v>264</v>
      </c>
    </row>
    <row r="136" spans="2:11" x14ac:dyDescent="0.25">
      <c r="B136" s="552">
        <v>28</v>
      </c>
      <c r="C136" s="553" t="s">
        <v>12</v>
      </c>
      <c r="D136" s="553" t="s">
        <v>144</v>
      </c>
      <c r="E136" s="553" t="s">
        <v>285</v>
      </c>
      <c r="F136" s="552">
        <v>10650000</v>
      </c>
      <c r="G136" s="552">
        <v>10925829</v>
      </c>
      <c r="H136" s="552">
        <v>1</v>
      </c>
      <c r="I136" s="553"/>
      <c r="K136" s="483" t="s">
        <v>264</v>
      </c>
    </row>
    <row r="137" spans="2:11" x14ac:dyDescent="0.25">
      <c r="B137" s="552">
        <v>28</v>
      </c>
      <c r="C137" s="553" t="s">
        <v>12</v>
      </c>
      <c r="D137" s="553" t="s">
        <v>85</v>
      </c>
      <c r="E137" s="553" t="s">
        <v>167</v>
      </c>
      <c r="F137" s="552">
        <v>7100000</v>
      </c>
      <c r="G137" s="552">
        <v>7369886</v>
      </c>
      <c r="H137" s="552">
        <v>1</v>
      </c>
      <c r="I137" s="553"/>
      <c r="K137" s="483" t="s">
        <v>264</v>
      </c>
    </row>
    <row r="138" spans="2:11" x14ac:dyDescent="0.25">
      <c r="B138" s="552">
        <v>28</v>
      </c>
      <c r="C138" s="553" t="s">
        <v>12</v>
      </c>
      <c r="D138" s="553" t="s">
        <v>356</v>
      </c>
      <c r="E138" s="553" t="s">
        <v>426</v>
      </c>
      <c r="F138" s="552">
        <v>7100000</v>
      </c>
      <c r="G138" s="552">
        <v>7368886</v>
      </c>
      <c r="H138" s="552">
        <v>1</v>
      </c>
      <c r="I138" s="553"/>
      <c r="K138" s="483" t="s">
        <v>264</v>
      </c>
    </row>
    <row r="139" spans="2:11" x14ac:dyDescent="0.25">
      <c r="B139" s="552">
        <v>28</v>
      </c>
      <c r="C139" s="553" t="s">
        <v>12</v>
      </c>
      <c r="D139" s="553" t="s">
        <v>298</v>
      </c>
      <c r="E139" s="553" t="s">
        <v>298</v>
      </c>
      <c r="F139" s="552">
        <v>6878000</v>
      </c>
      <c r="G139" s="552">
        <v>7369886</v>
      </c>
      <c r="H139" s="552">
        <v>2</v>
      </c>
      <c r="I139" s="553"/>
      <c r="K139" s="483" t="s">
        <v>264</v>
      </c>
    </row>
    <row r="140" spans="2:11" x14ac:dyDescent="0.25">
      <c r="B140" s="552">
        <v>28</v>
      </c>
      <c r="C140" s="553" t="s">
        <v>12</v>
      </c>
      <c r="D140" s="553" t="s">
        <v>298</v>
      </c>
      <c r="E140" s="553" t="s">
        <v>468</v>
      </c>
      <c r="F140" s="552">
        <v>8283333.333333333</v>
      </c>
      <c r="G140" s="552">
        <v>8622471</v>
      </c>
      <c r="H140" s="552">
        <v>3</v>
      </c>
      <c r="I140" s="553"/>
      <c r="K140" s="483" t="s">
        <v>264</v>
      </c>
    </row>
    <row r="141" spans="2:11" x14ac:dyDescent="0.25">
      <c r="B141" s="552">
        <v>28</v>
      </c>
      <c r="C141" s="553" t="s">
        <v>12</v>
      </c>
      <c r="D141" s="553" t="s">
        <v>87</v>
      </c>
      <c r="E141" s="553" t="s">
        <v>158</v>
      </c>
      <c r="F141" s="552">
        <v>10650000</v>
      </c>
      <c r="G141" s="552">
        <v>10925829</v>
      </c>
      <c r="H141" s="552">
        <v>1</v>
      </c>
      <c r="I141" s="553"/>
      <c r="K141" s="483" t="s">
        <v>264</v>
      </c>
    </row>
    <row r="142" spans="2:11" x14ac:dyDescent="0.25">
      <c r="B142" s="552">
        <v>28</v>
      </c>
      <c r="C142" s="553" t="s">
        <v>12</v>
      </c>
      <c r="D142" s="553" t="s">
        <v>87</v>
      </c>
      <c r="E142" s="553" t="s">
        <v>425</v>
      </c>
      <c r="F142" s="552">
        <v>7100000</v>
      </c>
      <c r="G142" s="552">
        <v>7369886</v>
      </c>
      <c r="H142" s="552">
        <v>1</v>
      </c>
      <c r="I142" s="553"/>
      <c r="K142" s="483" t="s">
        <v>264</v>
      </c>
    </row>
    <row r="143" spans="2:11" x14ac:dyDescent="0.25">
      <c r="B143" s="552">
        <v>28</v>
      </c>
      <c r="C143" s="553" t="s">
        <v>14</v>
      </c>
      <c r="D143" s="553" t="s">
        <v>148</v>
      </c>
      <c r="E143" s="553" t="s">
        <v>125</v>
      </c>
      <c r="F143" s="552">
        <v>7100000</v>
      </c>
      <c r="G143" s="552">
        <v>7369886</v>
      </c>
      <c r="H143" s="552">
        <v>3</v>
      </c>
      <c r="I143" s="553"/>
      <c r="K143" s="483" t="s">
        <v>264</v>
      </c>
    </row>
    <row r="144" spans="2:11" x14ac:dyDescent="0.25">
      <c r="B144" s="552">
        <v>28</v>
      </c>
      <c r="C144" s="553" t="s">
        <v>14</v>
      </c>
      <c r="D144" s="553" t="s">
        <v>148</v>
      </c>
      <c r="E144" s="553" t="s">
        <v>128</v>
      </c>
      <c r="F144" s="552">
        <v>7100000</v>
      </c>
      <c r="G144" s="552">
        <v>7369886</v>
      </c>
      <c r="H144" s="552">
        <v>1</v>
      </c>
      <c r="I144" s="553"/>
      <c r="K144" s="483" t="s">
        <v>264</v>
      </c>
    </row>
    <row r="145" spans="2:11" x14ac:dyDescent="0.25">
      <c r="B145" s="552">
        <v>28</v>
      </c>
      <c r="C145" s="553" t="s">
        <v>14</v>
      </c>
      <c r="D145" s="553" t="s">
        <v>148</v>
      </c>
      <c r="E145" s="553" t="s">
        <v>159</v>
      </c>
      <c r="F145" s="552">
        <v>7100000</v>
      </c>
      <c r="G145" s="552">
        <v>7369886</v>
      </c>
      <c r="H145" s="552">
        <v>2</v>
      </c>
      <c r="I145" s="553"/>
      <c r="K145" s="483" t="s">
        <v>264</v>
      </c>
    </row>
    <row r="146" spans="2:11" x14ac:dyDescent="0.25">
      <c r="B146" s="552">
        <v>28</v>
      </c>
      <c r="C146" s="553" t="s">
        <v>67</v>
      </c>
      <c r="D146" s="553" t="s">
        <v>112</v>
      </c>
      <c r="E146" s="553" t="s">
        <v>112</v>
      </c>
      <c r="F146" s="552">
        <v>7100000</v>
      </c>
      <c r="G146" s="552">
        <v>7369886</v>
      </c>
      <c r="H146" s="552">
        <v>2</v>
      </c>
      <c r="I146" s="553"/>
      <c r="K146" s="483" t="s">
        <v>264</v>
      </c>
    </row>
    <row r="147" spans="2:11" x14ac:dyDescent="0.25">
      <c r="B147" s="552">
        <v>28</v>
      </c>
      <c r="C147" s="553" t="s">
        <v>67</v>
      </c>
      <c r="D147" s="553" t="s">
        <v>112</v>
      </c>
      <c r="E147" s="553" t="s">
        <v>98</v>
      </c>
      <c r="F147" s="552">
        <v>6966500</v>
      </c>
      <c r="G147" s="552">
        <v>7369886</v>
      </c>
      <c r="H147" s="552">
        <v>2</v>
      </c>
      <c r="I147" s="553"/>
      <c r="K147" s="483" t="s">
        <v>264</v>
      </c>
    </row>
    <row r="148" spans="2:11" x14ac:dyDescent="0.25">
      <c r="B148" s="552">
        <v>28</v>
      </c>
      <c r="C148" s="553" t="s">
        <v>67</v>
      </c>
      <c r="D148" s="553" t="s">
        <v>287</v>
      </c>
      <c r="E148" s="553" t="s">
        <v>395</v>
      </c>
      <c r="F148" s="552">
        <v>7100000</v>
      </c>
      <c r="G148" s="552">
        <v>7369886</v>
      </c>
      <c r="H148" s="552">
        <v>1</v>
      </c>
      <c r="I148" s="553"/>
      <c r="K148" s="483" t="s">
        <v>264</v>
      </c>
    </row>
    <row r="149" spans="2:11" x14ac:dyDescent="0.25">
      <c r="B149" s="552">
        <v>28</v>
      </c>
      <c r="C149" s="553" t="s">
        <v>67</v>
      </c>
      <c r="D149" s="553" t="s">
        <v>114</v>
      </c>
      <c r="E149" s="553" t="s">
        <v>114</v>
      </c>
      <c r="F149" s="552">
        <v>7100000</v>
      </c>
      <c r="G149" s="552">
        <v>7369886</v>
      </c>
      <c r="H149" s="552">
        <v>1</v>
      </c>
      <c r="I149" s="553"/>
      <c r="K149" s="483" t="s">
        <v>264</v>
      </c>
    </row>
    <row r="150" spans="2:11" x14ac:dyDescent="0.25">
      <c r="B150" s="552">
        <v>28</v>
      </c>
      <c r="C150" s="553" t="s">
        <v>68</v>
      </c>
      <c r="D150" s="553" t="s">
        <v>68</v>
      </c>
      <c r="E150" s="553" t="s">
        <v>319</v>
      </c>
      <c r="F150" s="552">
        <v>6123000</v>
      </c>
      <c r="G150" s="552">
        <v>7369886</v>
      </c>
      <c r="H150" s="552">
        <v>1</v>
      </c>
      <c r="I150" s="553"/>
      <c r="K150" s="483" t="s">
        <v>264</v>
      </c>
    </row>
    <row r="151" spans="2:11" x14ac:dyDescent="0.25">
      <c r="B151" s="552">
        <v>28</v>
      </c>
      <c r="C151" s="553" t="s">
        <v>68</v>
      </c>
      <c r="D151" s="553" t="s">
        <v>392</v>
      </c>
      <c r="E151" s="553" t="s">
        <v>393</v>
      </c>
      <c r="F151" s="552">
        <v>10650000</v>
      </c>
      <c r="G151" s="552">
        <v>10980829</v>
      </c>
      <c r="H151" s="552">
        <v>1</v>
      </c>
      <c r="I151" s="553"/>
      <c r="K151" s="483" t="s">
        <v>264</v>
      </c>
    </row>
    <row r="152" spans="2:11" x14ac:dyDescent="0.25">
      <c r="B152" s="552">
        <v>28</v>
      </c>
      <c r="C152" s="553" t="s">
        <v>145</v>
      </c>
      <c r="D152" s="553" t="s">
        <v>149</v>
      </c>
      <c r="E152" s="553" t="s">
        <v>104</v>
      </c>
      <c r="F152" s="552">
        <v>6035000</v>
      </c>
      <c r="G152" s="552">
        <v>7369886</v>
      </c>
      <c r="H152" s="552">
        <v>1</v>
      </c>
      <c r="I152" s="553"/>
      <c r="K152" s="483" t="s">
        <v>264</v>
      </c>
    </row>
    <row r="153" spans="2:11" x14ac:dyDescent="0.25">
      <c r="B153" s="552">
        <v>28</v>
      </c>
      <c r="C153" s="553" t="s">
        <v>145</v>
      </c>
      <c r="D153" s="553" t="s">
        <v>76</v>
      </c>
      <c r="E153" s="553" t="s">
        <v>76</v>
      </c>
      <c r="F153" s="552">
        <v>5680000</v>
      </c>
      <c r="G153" s="552">
        <v>12007430.43</v>
      </c>
      <c r="H153" s="552">
        <v>1</v>
      </c>
      <c r="I153" s="553"/>
      <c r="K153" s="483" t="s">
        <v>264</v>
      </c>
    </row>
    <row r="154" spans="2:11" x14ac:dyDescent="0.25">
      <c r="B154" s="552">
        <v>28</v>
      </c>
      <c r="C154" s="553" t="s">
        <v>145</v>
      </c>
      <c r="D154" s="553" t="s">
        <v>76</v>
      </c>
      <c r="E154" s="553" t="s">
        <v>429</v>
      </c>
      <c r="F154" s="552">
        <v>7100000</v>
      </c>
      <c r="G154" s="552">
        <v>7369886</v>
      </c>
      <c r="H154" s="552">
        <v>1</v>
      </c>
      <c r="I154" s="553"/>
      <c r="K154" s="483" t="s">
        <v>264</v>
      </c>
    </row>
    <row r="155" spans="2:11" x14ac:dyDescent="0.25">
      <c r="B155" s="552">
        <v>28</v>
      </c>
      <c r="C155" s="553" t="s">
        <v>145</v>
      </c>
      <c r="D155" s="553" t="s">
        <v>150</v>
      </c>
      <c r="E155" s="553" t="s">
        <v>137</v>
      </c>
      <c r="F155" s="552">
        <v>7100000</v>
      </c>
      <c r="G155" s="552">
        <v>7428793.1900000004</v>
      </c>
      <c r="H155" s="552">
        <v>1</v>
      </c>
      <c r="I155" s="553"/>
      <c r="K155" s="483" t="s">
        <v>264</v>
      </c>
    </row>
    <row r="156" spans="2:11" x14ac:dyDescent="0.25">
      <c r="B156" s="552">
        <v>28</v>
      </c>
      <c r="C156" s="553" t="s">
        <v>145</v>
      </c>
      <c r="D156" s="553" t="s">
        <v>150</v>
      </c>
      <c r="E156" s="553" t="s">
        <v>166</v>
      </c>
      <c r="F156" s="552">
        <v>7100000</v>
      </c>
      <c r="G156" s="552">
        <v>7369886</v>
      </c>
      <c r="H156" s="552">
        <v>1</v>
      </c>
      <c r="I156" s="553"/>
      <c r="K156" s="483" t="s">
        <v>264</v>
      </c>
    </row>
    <row r="157" spans="2:11" x14ac:dyDescent="0.25">
      <c r="B157" s="552">
        <v>28</v>
      </c>
      <c r="C157" s="553" t="s">
        <v>12</v>
      </c>
      <c r="D157" s="553" t="s">
        <v>298</v>
      </c>
      <c r="E157" s="553" t="s">
        <v>469</v>
      </c>
      <c r="F157" s="552">
        <v>10650000</v>
      </c>
      <c r="G157" s="552">
        <v>10980829</v>
      </c>
      <c r="H157" s="552">
        <v>1</v>
      </c>
      <c r="I157" s="553"/>
      <c r="K157" s="483" t="s">
        <v>264</v>
      </c>
    </row>
    <row r="158" spans="2:11" x14ac:dyDescent="0.25">
      <c r="B158" s="552">
        <v>28</v>
      </c>
      <c r="C158" s="553" t="s">
        <v>12</v>
      </c>
      <c r="D158" s="553" t="s">
        <v>298</v>
      </c>
      <c r="E158" s="553" t="s">
        <v>468</v>
      </c>
      <c r="F158" s="552">
        <v>9466666.666666666</v>
      </c>
      <c r="G158" s="552">
        <v>9777181.333333334</v>
      </c>
      <c r="H158" s="552">
        <v>3</v>
      </c>
      <c r="I158" s="553"/>
      <c r="K158" s="483" t="s">
        <v>264</v>
      </c>
    </row>
    <row r="159" spans="2:11" x14ac:dyDescent="0.25">
      <c r="B159" s="552">
        <v>28</v>
      </c>
      <c r="C159" s="553" t="s">
        <v>12</v>
      </c>
      <c r="D159" s="553" t="s">
        <v>108</v>
      </c>
      <c r="E159" s="553" t="s">
        <v>131</v>
      </c>
      <c r="F159" s="552">
        <v>6305000</v>
      </c>
      <c r="G159" s="552">
        <v>6580923.835</v>
      </c>
      <c r="H159" s="552">
        <v>2</v>
      </c>
      <c r="I159" s="553"/>
      <c r="K159" s="483" t="s">
        <v>264</v>
      </c>
    </row>
    <row r="160" spans="2:11" x14ac:dyDescent="0.25">
      <c r="B160" s="552">
        <v>28</v>
      </c>
      <c r="C160" s="553" t="s">
        <v>12</v>
      </c>
      <c r="D160" s="553" t="s">
        <v>108</v>
      </c>
      <c r="E160" s="553" t="s">
        <v>132</v>
      </c>
      <c r="F160" s="552">
        <v>5502000</v>
      </c>
      <c r="G160" s="552">
        <v>7532921.1200000001</v>
      </c>
      <c r="H160" s="552">
        <v>1</v>
      </c>
      <c r="I160" s="553"/>
      <c r="K160" s="483" t="s">
        <v>264</v>
      </c>
    </row>
    <row r="161" spans="2:11" x14ac:dyDescent="0.25">
      <c r="B161" s="552">
        <v>28</v>
      </c>
      <c r="C161" s="553" t="s">
        <v>12</v>
      </c>
      <c r="D161" s="553" t="s">
        <v>108</v>
      </c>
      <c r="E161" s="553" t="s">
        <v>133</v>
      </c>
      <c r="F161" s="552">
        <v>7100000</v>
      </c>
      <c r="G161" s="552">
        <v>7532921.1200000001</v>
      </c>
      <c r="H161" s="552">
        <v>1</v>
      </c>
      <c r="I161" s="553"/>
      <c r="K161" s="483" t="s">
        <v>264</v>
      </c>
    </row>
    <row r="162" spans="2:11" x14ac:dyDescent="0.25">
      <c r="B162" s="552">
        <v>28</v>
      </c>
      <c r="C162" s="553" t="s">
        <v>12</v>
      </c>
      <c r="D162" s="553" t="s">
        <v>108</v>
      </c>
      <c r="E162" s="553" t="s">
        <v>134</v>
      </c>
      <c r="F162" s="552">
        <v>7100000</v>
      </c>
      <c r="G162" s="552">
        <v>7369886</v>
      </c>
      <c r="H162" s="552">
        <v>1</v>
      </c>
      <c r="I162" s="553"/>
      <c r="K162" s="483" t="s">
        <v>264</v>
      </c>
    </row>
    <row r="163" spans="2:11" x14ac:dyDescent="0.25">
      <c r="B163" s="552">
        <v>28</v>
      </c>
      <c r="C163" s="553" t="s">
        <v>12</v>
      </c>
      <c r="D163" s="553" t="s">
        <v>87</v>
      </c>
      <c r="E163" s="553" t="s">
        <v>313</v>
      </c>
      <c r="F163" s="552">
        <v>7100000</v>
      </c>
      <c r="G163" s="552">
        <v>7369886</v>
      </c>
      <c r="H163" s="552">
        <v>1</v>
      </c>
      <c r="I163" s="553"/>
      <c r="K163" s="483" t="s">
        <v>264</v>
      </c>
    </row>
    <row r="164" spans="2:11" x14ac:dyDescent="0.25">
      <c r="B164" s="552">
        <v>28</v>
      </c>
      <c r="C164" s="553" t="s">
        <v>14</v>
      </c>
      <c r="D164" s="553" t="s">
        <v>148</v>
      </c>
      <c r="E164" s="553" t="s">
        <v>128</v>
      </c>
      <c r="F164" s="552">
        <v>8786000</v>
      </c>
      <c r="G164" s="552">
        <v>9147857.5</v>
      </c>
      <c r="H164" s="552">
        <v>2</v>
      </c>
      <c r="I164" s="553"/>
      <c r="K164" s="483" t="s">
        <v>264</v>
      </c>
    </row>
    <row r="165" spans="2:11" x14ac:dyDescent="0.25">
      <c r="B165" s="552">
        <v>28</v>
      </c>
      <c r="C165" s="553" t="s">
        <v>67</v>
      </c>
      <c r="D165" s="553" t="s">
        <v>112</v>
      </c>
      <c r="E165" s="553" t="s">
        <v>98</v>
      </c>
      <c r="F165" s="552">
        <v>8283333.333333333</v>
      </c>
      <c r="G165" s="552">
        <v>8573533.666666666</v>
      </c>
      <c r="H165" s="552">
        <v>3</v>
      </c>
      <c r="I165" s="553"/>
      <c r="K165" s="483" t="s">
        <v>264</v>
      </c>
    </row>
    <row r="166" spans="2:11" x14ac:dyDescent="0.25">
      <c r="B166" s="552">
        <v>28</v>
      </c>
      <c r="C166" s="553" t="s">
        <v>68</v>
      </c>
      <c r="D166" s="553" t="s">
        <v>71</v>
      </c>
      <c r="E166" s="553" t="s">
        <v>72</v>
      </c>
      <c r="F166" s="552">
        <v>7100000</v>
      </c>
      <c r="G166" s="552">
        <v>7369886</v>
      </c>
      <c r="H166" s="552">
        <v>1</v>
      </c>
      <c r="I166" s="553"/>
      <c r="K166" s="483" t="s">
        <v>264</v>
      </c>
    </row>
    <row r="167" spans="2:11" x14ac:dyDescent="0.25">
      <c r="B167" s="552">
        <v>28</v>
      </c>
      <c r="C167" s="553" t="s">
        <v>145</v>
      </c>
      <c r="D167" s="553" t="s">
        <v>123</v>
      </c>
      <c r="E167" s="553" t="s">
        <v>470</v>
      </c>
      <c r="F167" s="552">
        <v>10650000</v>
      </c>
      <c r="G167" s="552">
        <v>10925829</v>
      </c>
      <c r="H167" s="552">
        <v>1</v>
      </c>
      <c r="I167" s="553"/>
      <c r="K167" s="483" t="s">
        <v>264</v>
      </c>
    </row>
    <row r="168" spans="2:11" x14ac:dyDescent="0.25">
      <c r="B168" s="552">
        <v>32</v>
      </c>
      <c r="C168" s="553" t="s">
        <v>142</v>
      </c>
      <c r="D168" s="553" t="s">
        <v>80</v>
      </c>
      <c r="E168" s="553" t="s">
        <v>471</v>
      </c>
      <c r="F168" s="552">
        <v>7100000</v>
      </c>
      <c r="G168" s="552">
        <v>8275837.8499999996</v>
      </c>
      <c r="H168" s="552">
        <v>1</v>
      </c>
      <c r="I168" s="553"/>
      <c r="K168" s="483" t="s">
        <v>264</v>
      </c>
    </row>
    <row r="169" spans="2:11" x14ac:dyDescent="0.25">
      <c r="B169" s="552">
        <v>32</v>
      </c>
      <c r="C169" s="553" t="s">
        <v>142</v>
      </c>
      <c r="D169" s="553" t="s">
        <v>130</v>
      </c>
      <c r="E169" s="553" t="s">
        <v>283</v>
      </c>
      <c r="F169" s="552">
        <v>7100000</v>
      </c>
      <c r="G169" s="552">
        <v>7185705.6299999999</v>
      </c>
      <c r="H169" s="552">
        <v>1</v>
      </c>
      <c r="I169" s="553"/>
      <c r="K169" s="483" t="s">
        <v>264</v>
      </c>
    </row>
    <row r="170" spans="2:11" x14ac:dyDescent="0.25">
      <c r="B170" s="552">
        <v>32</v>
      </c>
      <c r="C170" s="553" t="s">
        <v>12</v>
      </c>
      <c r="D170" s="553" t="s">
        <v>108</v>
      </c>
      <c r="E170" s="553" t="s">
        <v>132</v>
      </c>
      <c r="F170" s="552">
        <v>10650000</v>
      </c>
      <c r="G170" s="552">
        <v>10719225</v>
      </c>
      <c r="H170" s="552">
        <v>1</v>
      </c>
      <c r="I170" s="553"/>
      <c r="K170" s="483" t="s">
        <v>264</v>
      </c>
    </row>
    <row r="171" spans="2:11" x14ac:dyDescent="0.25">
      <c r="B171" s="552">
        <v>32</v>
      </c>
      <c r="C171" s="553" t="s">
        <v>12</v>
      </c>
      <c r="D171" s="553" t="s">
        <v>87</v>
      </c>
      <c r="E171" s="553" t="s">
        <v>365</v>
      </c>
      <c r="F171" s="552">
        <v>10650000</v>
      </c>
      <c r="G171" s="552">
        <v>10747584.380000001</v>
      </c>
      <c r="H171" s="552">
        <v>1</v>
      </c>
      <c r="I171" s="553"/>
      <c r="K171" s="483" t="s">
        <v>264</v>
      </c>
    </row>
    <row r="172" spans="2:11" x14ac:dyDescent="0.25">
      <c r="B172" s="552">
        <v>32</v>
      </c>
      <c r="C172" s="553" t="s">
        <v>13</v>
      </c>
      <c r="D172" s="553" t="s">
        <v>89</v>
      </c>
      <c r="E172" s="553" t="s">
        <v>90</v>
      </c>
      <c r="F172" s="552">
        <v>10490000</v>
      </c>
      <c r="G172" s="552">
        <v>10571822</v>
      </c>
      <c r="H172" s="552">
        <v>1</v>
      </c>
      <c r="I172" s="553"/>
      <c r="K172" s="483" t="s">
        <v>264</v>
      </c>
    </row>
    <row r="173" spans="2:11" x14ac:dyDescent="0.25">
      <c r="B173" s="552">
        <v>32</v>
      </c>
      <c r="C173" s="553" t="s">
        <v>14</v>
      </c>
      <c r="D173" s="553" t="s">
        <v>148</v>
      </c>
      <c r="E173" s="553" t="s">
        <v>125</v>
      </c>
      <c r="F173" s="552">
        <v>10650000</v>
      </c>
      <c r="G173" s="552">
        <v>10719225</v>
      </c>
      <c r="H173" s="552">
        <v>1</v>
      </c>
      <c r="I173" s="553"/>
      <c r="K173" s="483" t="s">
        <v>264</v>
      </c>
    </row>
    <row r="174" spans="2:11" x14ac:dyDescent="0.25">
      <c r="B174" s="552">
        <v>32</v>
      </c>
      <c r="C174" s="553" t="s">
        <v>14</v>
      </c>
      <c r="D174" s="553" t="s">
        <v>148</v>
      </c>
      <c r="E174" s="553" t="s">
        <v>159</v>
      </c>
      <c r="F174" s="552">
        <v>10650000</v>
      </c>
      <c r="G174" s="552">
        <v>10733070</v>
      </c>
      <c r="H174" s="552">
        <v>1</v>
      </c>
      <c r="I174" s="553"/>
      <c r="K174" s="483" t="s">
        <v>264</v>
      </c>
    </row>
    <row r="175" spans="2:11" x14ac:dyDescent="0.25">
      <c r="B175" s="552">
        <v>32</v>
      </c>
      <c r="C175" s="553" t="s">
        <v>67</v>
      </c>
      <c r="D175" s="553" t="s">
        <v>112</v>
      </c>
      <c r="E175" s="553" t="s">
        <v>112</v>
      </c>
      <c r="F175" s="552">
        <v>7100000</v>
      </c>
      <c r="G175" s="552">
        <v>13012830.24</v>
      </c>
      <c r="H175" s="552">
        <v>1</v>
      </c>
      <c r="I175" s="553"/>
      <c r="K175" s="483" t="s">
        <v>264</v>
      </c>
    </row>
    <row r="176" spans="2:11" x14ac:dyDescent="0.25">
      <c r="B176" s="552">
        <v>32</v>
      </c>
      <c r="C176" s="553" t="s">
        <v>67</v>
      </c>
      <c r="D176" s="553" t="s">
        <v>112</v>
      </c>
      <c r="E176" s="553" t="s">
        <v>472</v>
      </c>
      <c r="F176" s="552">
        <v>10650000</v>
      </c>
      <c r="G176" s="552">
        <v>10719225</v>
      </c>
      <c r="H176" s="552">
        <v>1</v>
      </c>
      <c r="I176" s="553"/>
      <c r="K176" s="483" t="s">
        <v>264</v>
      </c>
    </row>
    <row r="177" spans="2:11" x14ac:dyDescent="0.25">
      <c r="B177" s="552">
        <v>32</v>
      </c>
      <c r="C177" s="553" t="s">
        <v>67</v>
      </c>
      <c r="D177" s="553" t="s">
        <v>122</v>
      </c>
      <c r="E177" s="553" t="s">
        <v>473</v>
      </c>
      <c r="F177" s="552">
        <v>10650000</v>
      </c>
      <c r="G177" s="552">
        <v>10763395.630000001</v>
      </c>
      <c r="H177" s="552">
        <v>1</v>
      </c>
      <c r="I177" s="553"/>
      <c r="K177" s="483" t="s">
        <v>264</v>
      </c>
    </row>
    <row r="178" spans="2:11" x14ac:dyDescent="0.25">
      <c r="B178" s="552">
        <v>32</v>
      </c>
      <c r="C178" s="553" t="s">
        <v>67</v>
      </c>
      <c r="D178" s="553" t="s">
        <v>309</v>
      </c>
      <c r="E178" s="553" t="s">
        <v>309</v>
      </c>
      <c r="F178" s="552">
        <v>7100000</v>
      </c>
      <c r="G178" s="552">
        <v>7570982.5499999998</v>
      </c>
      <c r="H178" s="552">
        <v>1</v>
      </c>
      <c r="I178" s="553"/>
      <c r="K178" s="483" t="s">
        <v>264</v>
      </c>
    </row>
    <row r="179" spans="2:11" x14ac:dyDescent="0.25">
      <c r="B179" s="552">
        <v>87</v>
      </c>
      <c r="C179" s="553" t="s">
        <v>12</v>
      </c>
      <c r="D179" s="553" t="s">
        <v>416</v>
      </c>
      <c r="E179" s="553" t="s">
        <v>407</v>
      </c>
      <c r="F179" s="552">
        <v>7100000</v>
      </c>
      <c r="G179" s="552">
        <v>7377045.4100000001</v>
      </c>
      <c r="H179" s="552">
        <v>1</v>
      </c>
      <c r="I179" s="553"/>
      <c r="K179" s="483" t="s">
        <v>264</v>
      </c>
    </row>
    <row r="180" spans="2:11" x14ac:dyDescent="0.25">
      <c r="B180" s="552">
        <v>88</v>
      </c>
      <c r="C180" s="553" t="s">
        <v>142</v>
      </c>
      <c r="D180" s="553" t="s">
        <v>142</v>
      </c>
      <c r="E180" s="553" t="s">
        <v>78</v>
      </c>
      <c r="F180" s="552">
        <v>7100000</v>
      </c>
      <c r="G180" s="552">
        <v>7214342.0899999999</v>
      </c>
      <c r="H180" s="552">
        <v>1</v>
      </c>
      <c r="I180" s="553"/>
      <c r="K180" s="483" t="s">
        <v>264</v>
      </c>
    </row>
    <row r="181" spans="2:11" x14ac:dyDescent="0.25">
      <c r="B181" s="552">
        <v>88</v>
      </c>
      <c r="C181" s="553" t="s">
        <v>142</v>
      </c>
      <c r="D181" s="553" t="s">
        <v>143</v>
      </c>
      <c r="E181" s="553" t="s">
        <v>312</v>
      </c>
      <c r="F181" s="552">
        <v>7100000</v>
      </c>
      <c r="G181" s="552">
        <v>7174881.1100000003</v>
      </c>
      <c r="H181" s="552">
        <v>1</v>
      </c>
      <c r="I181" s="553"/>
      <c r="K181" s="483" t="s">
        <v>264</v>
      </c>
    </row>
    <row r="182" spans="2:11" x14ac:dyDescent="0.25">
      <c r="B182" s="552">
        <v>88</v>
      </c>
      <c r="C182" s="553" t="s">
        <v>142</v>
      </c>
      <c r="D182" s="553" t="s">
        <v>151</v>
      </c>
      <c r="E182" s="553" t="s">
        <v>106</v>
      </c>
      <c r="F182" s="552">
        <v>10650000</v>
      </c>
      <c r="G182" s="552">
        <v>10746066.9</v>
      </c>
      <c r="H182" s="552">
        <v>1</v>
      </c>
      <c r="I182" s="553"/>
      <c r="K182" s="483" t="s">
        <v>264</v>
      </c>
    </row>
    <row r="183" spans="2:11" x14ac:dyDescent="0.25">
      <c r="B183" s="552">
        <v>88</v>
      </c>
      <c r="C183" s="553" t="s">
        <v>142</v>
      </c>
      <c r="D183" s="553" t="s">
        <v>151</v>
      </c>
      <c r="E183" s="553" t="s">
        <v>301</v>
      </c>
      <c r="F183" s="552">
        <v>3550000</v>
      </c>
      <c r="G183" s="552">
        <v>3859065.77</v>
      </c>
      <c r="H183" s="552">
        <v>2</v>
      </c>
      <c r="I183" s="553"/>
      <c r="K183" s="483" t="s">
        <v>264</v>
      </c>
    </row>
    <row r="184" spans="2:11" x14ac:dyDescent="0.25">
      <c r="B184" s="552">
        <v>88</v>
      </c>
      <c r="C184" s="553" t="s">
        <v>142</v>
      </c>
      <c r="D184" s="553" t="s">
        <v>151</v>
      </c>
      <c r="E184" s="553" t="s">
        <v>81</v>
      </c>
      <c r="F184" s="552">
        <v>3416500</v>
      </c>
      <c r="G184" s="552">
        <v>3592246.27</v>
      </c>
      <c r="H184" s="552">
        <v>2</v>
      </c>
      <c r="I184" s="553"/>
      <c r="K184" s="483" t="s">
        <v>264</v>
      </c>
    </row>
    <row r="185" spans="2:11" x14ac:dyDescent="0.25">
      <c r="B185" s="552">
        <v>88</v>
      </c>
      <c r="C185" s="553" t="s">
        <v>142</v>
      </c>
      <c r="D185" s="553" t="s">
        <v>151</v>
      </c>
      <c r="E185" s="553" t="s">
        <v>107</v>
      </c>
      <c r="F185" s="552">
        <v>7099500</v>
      </c>
      <c r="G185" s="552">
        <v>7203841.5099999998</v>
      </c>
      <c r="H185" s="552">
        <v>2</v>
      </c>
      <c r="I185" s="553"/>
      <c r="K185" s="483" t="s">
        <v>264</v>
      </c>
    </row>
    <row r="186" spans="2:11" x14ac:dyDescent="0.25">
      <c r="B186" s="552">
        <v>88</v>
      </c>
      <c r="C186" s="553" t="s">
        <v>142</v>
      </c>
      <c r="D186" s="553" t="s">
        <v>151</v>
      </c>
      <c r="E186" s="553" t="s">
        <v>293</v>
      </c>
      <c r="F186" s="552">
        <v>7100000</v>
      </c>
      <c r="G186" s="552">
        <v>7175585.71</v>
      </c>
      <c r="H186" s="552">
        <v>1</v>
      </c>
      <c r="I186" s="553"/>
      <c r="K186" s="483" t="s">
        <v>264</v>
      </c>
    </row>
    <row r="187" spans="2:11" x14ac:dyDescent="0.25">
      <c r="B187" s="552">
        <v>88</v>
      </c>
      <c r="C187" s="553" t="s">
        <v>142</v>
      </c>
      <c r="D187" s="553" t="s">
        <v>151</v>
      </c>
      <c r="E187" s="553" t="s">
        <v>474</v>
      </c>
      <c r="F187" s="552">
        <v>7100000</v>
      </c>
      <c r="G187" s="552">
        <v>7174882.2999999998</v>
      </c>
      <c r="H187" s="552">
        <v>1</v>
      </c>
      <c r="I187" s="553"/>
      <c r="K187" s="483" t="s">
        <v>264</v>
      </c>
    </row>
    <row r="188" spans="2:11" x14ac:dyDescent="0.25">
      <c r="B188" s="552">
        <v>88</v>
      </c>
      <c r="C188" s="553" t="s">
        <v>12</v>
      </c>
      <c r="D188" s="553" t="s">
        <v>144</v>
      </c>
      <c r="E188" s="553" t="s">
        <v>346</v>
      </c>
      <c r="F188" s="552">
        <v>10583000</v>
      </c>
      <c r="G188" s="552">
        <v>10720643.83</v>
      </c>
      <c r="H188" s="552">
        <v>1</v>
      </c>
      <c r="I188" s="553"/>
      <c r="K188" s="483" t="s">
        <v>264</v>
      </c>
    </row>
    <row r="189" spans="2:11" x14ac:dyDescent="0.25">
      <c r="B189" s="552">
        <v>88</v>
      </c>
      <c r="C189" s="553" t="s">
        <v>12</v>
      </c>
      <c r="D189" s="553" t="s">
        <v>108</v>
      </c>
      <c r="E189" s="553" t="s">
        <v>135</v>
      </c>
      <c r="F189" s="552">
        <v>7100000</v>
      </c>
      <c r="G189" s="552">
        <v>7188201.6900000004</v>
      </c>
      <c r="H189" s="552">
        <v>1</v>
      </c>
      <c r="I189" s="553"/>
      <c r="K189" s="483" t="s">
        <v>264</v>
      </c>
    </row>
    <row r="190" spans="2:11" x14ac:dyDescent="0.25">
      <c r="B190" s="552">
        <v>88</v>
      </c>
      <c r="C190" s="553" t="s">
        <v>13</v>
      </c>
      <c r="D190" s="553" t="s">
        <v>13</v>
      </c>
      <c r="E190" s="553" t="s">
        <v>411</v>
      </c>
      <c r="F190" s="552">
        <v>10619000</v>
      </c>
      <c r="G190" s="552">
        <v>10745643.83</v>
      </c>
      <c r="H190" s="552">
        <v>1</v>
      </c>
      <c r="I190" s="553"/>
      <c r="K190" s="483" t="s">
        <v>264</v>
      </c>
    </row>
    <row r="191" spans="2:11" x14ac:dyDescent="0.25">
      <c r="B191" s="552">
        <v>88</v>
      </c>
      <c r="C191" s="553" t="s">
        <v>14</v>
      </c>
      <c r="D191" s="553" t="s">
        <v>428</v>
      </c>
      <c r="E191" s="553" t="s">
        <v>345</v>
      </c>
      <c r="F191" s="552">
        <v>7100000</v>
      </c>
      <c r="G191" s="552">
        <v>7174881.1100000003</v>
      </c>
      <c r="H191" s="552">
        <v>1</v>
      </c>
      <c r="I191" s="553"/>
      <c r="K191" s="483" t="s">
        <v>264</v>
      </c>
    </row>
    <row r="192" spans="2:11" x14ac:dyDescent="0.25">
      <c r="B192" s="552">
        <v>88</v>
      </c>
      <c r="C192" s="553" t="s">
        <v>14</v>
      </c>
      <c r="D192" s="553" t="s">
        <v>148</v>
      </c>
      <c r="E192" s="553" t="s">
        <v>159</v>
      </c>
      <c r="F192" s="552">
        <v>4733333.333333333</v>
      </c>
      <c r="G192" s="552">
        <v>4794674.84</v>
      </c>
      <c r="H192" s="552">
        <v>3</v>
      </c>
      <c r="I192" s="553"/>
      <c r="K192" s="483" t="s">
        <v>264</v>
      </c>
    </row>
    <row r="193" spans="2:11" x14ac:dyDescent="0.25">
      <c r="B193" s="552">
        <v>88</v>
      </c>
      <c r="C193" s="553" t="s">
        <v>67</v>
      </c>
      <c r="D193" s="553" t="s">
        <v>90</v>
      </c>
      <c r="E193" s="553" t="s">
        <v>391</v>
      </c>
      <c r="F193" s="552">
        <v>7099000</v>
      </c>
      <c r="G193" s="552">
        <v>7173227.7300000004</v>
      </c>
      <c r="H193" s="552">
        <v>1</v>
      </c>
      <c r="I193" s="553"/>
      <c r="K193" s="483" t="s">
        <v>264</v>
      </c>
    </row>
    <row r="194" spans="2:11" x14ac:dyDescent="0.25">
      <c r="B194" s="552">
        <v>88</v>
      </c>
      <c r="C194" s="553" t="s">
        <v>68</v>
      </c>
      <c r="D194" s="553" t="s">
        <v>68</v>
      </c>
      <c r="E194" s="553" t="s">
        <v>68</v>
      </c>
      <c r="F194" s="552">
        <v>6922000</v>
      </c>
      <c r="G194" s="552">
        <v>7199881.1100000003</v>
      </c>
      <c r="H194" s="552">
        <v>1</v>
      </c>
      <c r="I194" s="553"/>
      <c r="K194" s="483" t="s">
        <v>264</v>
      </c>
    </row>
    <row r="195" spans="2:11" x14ac:dyDescent="0.25">
      <c r="B195" s="552">
        <v>88</v>
      </c>
      <c r="C195" s="553" t="s">
        <v>68</v>
      </c>
      <c r="D195" s="553" t="s">
        <v>68</v>
      </c>
      <c r="E195" s="553" t="s">
        <v>396</v>
      </c>
      <c r="F195" s="552">
        <v>8273000</v>
      </c>
      <c r="G195" s="552">
        <v>8368056.5300000003</v>
      </c>
      <c r="H195" s="552">
        <v>3</v>
      </c>
      <c r="I195" s="553"/>
      <c r="K195" s="483" t="s">
        <v>264</v>
      </c>
    </row>
    <row r="196" spans="2:11" x14ac:dyDescent="0.25">
      <c r="B196" s="552">
        <v>88</v>
      </c>
      <c r="C196" s="553" t="s">
        <v>68</v>
      </c>
      <c r="D196" s="553" t="s">
        <v>68</v>
      </c>
      <c r="E196" s="553" t="s">
        <v>319</v>
      </c>
      <c r="F196" s="552">
        <v>7100000</v>
      </c>
      <c r="G196" s="552">
        <v>7203281.0099999998</v>
      </c>
      <c r="H196" s="552">
        <v>1</v>
      </c>
      <c r="I196" s="553"/>
      <c r="K196" s="483" t="s">
        <v>264</v>
      </c>
    </row>
    <row r="197" spans="2:11" x14ac:dyDescent="0.25">
      <c r="B197" s="552">
        <v>88</v>
      </c>
      <c r="C197" s="553" t="s">
        <v>68</v>
      </c>
      <c r="D197" s="553" t="s">
        <v>68</v>
      </c>
      <c r="E197" s="553" t="s">
        <v>118</v>
      </c>
      <c r="F197" s="552">
        <v>7037333.333333333</v>
      </c>
      <c r="G197" s="552">
        <v>7199622.54</v>
      </c>
      <c r="H197" s="552">
        <v>3</v>
      </c>
      <c r="I197" s="553"/>
      <c r="K197" s="483" t="s">
        <v>264</v>
      </c>
    </row>
    <row r="198" spans="2:11" x14ac:dyDescent="0.25">
      <c r="B198" s="552">
        <v>88</v>
      </c>
      <c r="C198" s="553" t="s">
        <v>68</v>
      </c>
      <c r="D198" s="553" t="s">
        <v>68</v>
      </c>
      <c r="E198" s="553" t="s">
        <v>344</v>
      </c>
      <c r="F198" s="552">
        <v>7100000</v>
      </c>
      <c r="G198" s="552">
        <v>7186339.7699999996</v>
      </c>
      <c r="H198" s="552">
        <v>2</v>
      </c>
      <c r="I198" s="553"/>
      <c r="K198" s="483" t="s">
        <v>264</v>
      </c>
    </row>
    <row r="199" spans="2:11" x14ac:dyDescent="0.25">
      <c r="B199" s="552">
        <v>88</v>
      </c>
      <c r="C199" s="553" t="s">
        <v>68</v>
      </c>
      <c r="D199" s="553" t="s">
        <v>66</v>
      </c>
      <c r="E199" s="553" t="s">
        <v>440</v>
      </c>
      <c r="F199" s="552">
        <v>7100000</v>
      </c>
      <c r="G199" s="552">
        <v>7174881.1399999997</v>
      </c>
      <c r="H199" s="552">
        <v>1</v>
      </c>
      <c r="I199" s="553"/>
      <c r="K199" s="483" t="s">
        <v>264</v>
      </c>
    </row>
    <row r="200" spans="2:11" x14ac:dyDescent="0.25">
      <c r="B200" s="552">
        <v>88</v>
      </c>
      <c r="C200" s="553" t="s">
        <v>68</v>
      </c>
      <c r="D200" s="553" t="s">
        <v>69</v>
      </c>
      <c r="E200" s="553" t="s">
        <v>169</v>
      </c>
      <c r="F200" s="552">
        <v>7100000</v>
      </c>
      <c r="G200" s="552">
        <v>7174881.1100000003</v>
      </c>
      <c r="H200" s="552">
        <v>2</v>
      </c>
      <c r="I200" s="553"/>
      <c r="K200" s="483" t="s">
        <v>264</v>
      </c>
    </row>
    <row r="201" spans="2:11" x14ac:dyDescent="0.25">
      <c r="B201" s="552">
        <v>88</v>
      </c>
      <c r="C201" s="553" t="s">
        <v>68</v>
      </c>
      <c r="D201" s="553" t="s">
        <v>69</v>
      </c>
      <c r="E201" s="553" t="s">
        <v>70</v>
      </c>
      <c r="F201" s="552">
        <v>6594666.666666667</v>
      </c>
      <c r="G201" s="552">
        <v>6680510.1100000003</v>
      </c>
      <c r="H201" s="552">
        <v>3</v>
      </c>
      <c r="I201" s="553"/>
      <c r="K201" s="483" t="s">
        <v>264</v>
      </c>
    </row>
    <row r="202" spans="2:11" x14ac:dyDescent="0.25">
      <c r="B202" s="552">
        <v>88</v>
      </c>
      <c r="C202" s="553" t="s">
        <v>68</v>
      </c>
      <c r="D202" s="553" t="s">
        <v>69</v>
      </c>
      <c r="E202" s="553" t="s">
        <v>334</v>
      </c>
      <c r="F202" s="552">
        <v>7100000</v>
      </c>
      <c r="G202" s="552">
        <v>7174881.1100000003</v>
      </c>
      <c r="H202" s="552">
        <v>2</v>
      </c>
      <c r="I202" s="553"/>
      <c r="K202" s="483" t="s">
        <v>264</v>
      </c>
    </row>
    <row r="203" spans="2:11" x14ac:dyDescent="0.25">
      <c r="B203" s="552">
        <v>88</v>
      </c>
      <c r="C203" s="553" t="s">
        <v>68</v>
      </c>
      <c r="D203" s="553" t="s">
        <v>116</v>
      </c>
      <c r="E203" s="553" t="s">
        <v>160</v>
      </c>
      <c r="F203" s="552">
        <v>7100000</v>
      </c>
      <c r="G203" s="552">
        <v>7174881.1100000003</v>
      </c>
      <c r="H203" s="552">
        <v>1</v>
      </c>
      <c r="I203" s="553"/>
      <c r="K203" s="483" t="s">
        <v>264</v>
      </c>
    </row>
    <row r="204" spans="2:11" x14ac:dyDescent="0.25">
      <c r="B204" s="552">
        <v>88</v>
      </c>
      <c r="C204" s="553" t="s">
        <v>68</v>
      </c>
      <c r="D204" s="553" t="s">
        <v>116</v>
      </c>
      <c r="E204" s="553" t="s">
        <v>161</v>
      </c>
      <c r="F204" s="552">
        <v>5906333.333333333</v>
      </c>
      <c r="G204" s="552">
        <v>6038535.1366666667</v>
      </c>
      <c r="H204" s="552">
        <v>3</v>
      </c>
      <c r="I204" s="553"/>
      <c r="K204" s="483" t="s">
        <v>264</v>
      </c>
    </row>
    <row r="205" spans="2:11" x14ac:dyDescent="0.25">
      <c r="B205" s="552">
        <v>88</v>
      </c>
      <c r="C205" s="553" t="s">
        <v>68</v>
      </c>
      <c r="D205" s="553" t="s">
        <v>93</v>
      </c>
      <c r="E205" s="553" t="s">
        <v>117</v>
      </c>
      <c r="F205" s="552">
        <v>8868000</v>
      </c>
      <c r="G205" s="552">
        <v>8965023.8725000005</v>
      </c>
      <c r="H205" s="552">
        <v>8</v>
      </c>
      <c r="I205" s="553"/>
      <c r="K205" s="483" t="s">
        <v>264</v>
      </c>
    </row>
    <row r="206" spans="2:11" x14ac:dyDescent="0.25">
      <c r="B206" s="552">
        <v>88</v>
      </c>
      <c r="C206" s="553" t="s">
        <v>68</v>
      </c>
      <c r="D206" s="553" t="s">
        <v>93</v>
      </c>
      <c r="E206" s="553" t="s">
        <v>415</v>
      </c>
      <c r="F206" s="552">
        <v>8830500</v>
      </c>
      <c r="G206" s="552">
        <v>8987083.3550000004</v>
      </c>
      <c r="H206" s="552">
        <v>2</v>
      </c>
      <c r="I206" s="553"/>
      <c r="K206" s="483" t="s">
        <v>264</v>
      </c>
    </row>
    <row r="207" spans="2:11" x14ac:dyDescent="0.25">
      <c r="B207" s="552">
        <v>88</v>
      </c>
      <c r="C207" s="553" t="s">
        <v>68</v>
      </c>
      <c r="D207" s="553" t="s">
        <v>93</v>
      </c>
      <c r="E207" s="553" t="s">
        <v>322</v>
      </c>
      <c r="F207" s="552">
        <v>7100000</v>
      </c>
      <c r="G207" s="552">
        <v>7174881.1100000003</v>
      </c>
      <c r="H207" s="552">
        <v>1</v>
      </c>
      <c r="I207" s="553"/>
      <c r="K207" s="483" t="s">
        <v>264</v>
      </c>
    </row>
    <row r="208" spans="2:11" x14ac:dyDescent="0.25">
      <c r="B208" s="552">
        <v>88</v>
      </c>
      <c r="C208" s="553" t="s">
        <v>68</v>
      </c>
      <c r="D208" s="553" t="s">
        <v>95</v>
      </c>
      <c r="E208" s="553" t="s">
        <v>95</v>
      </c>
      <c r="F208" s="552">
        <v>7805000</v>
      </c>
      <c r="G208" s="552">
        <v>7897281.9359999998</v>
      </c>
      <c r="H208" s="552">
        <v>5</v>
      </c>
      <c r="I208" s="553"/>
      <c r="K208" s="483" t="s">
        <v>264</v>
      </c>
    </row>
    <row r="209" spans="2:11" x14ac:dyDescent="0.25">
      <c r="B209" s="552">
        <v>88</v>
      </c>
      <c r="C209" s="553" t="s">
        <v>68</v>
      </c>
      <c r="D209" s="553" t="s">
        <v>71</v>
      </c>
      <c r="E209" s="553" t="s">
        <v>72</v>
      </c>
      <c r="F209" s="552">
        <v>10619000</v>
      </c>
      <c r="G209" s="552">
        <v>10720643.83</v>
      </c>
      <c r="H209" s="552">
        <v>1</v>
      </c>
      <c r="I209" s="553"/>
      <c r="K209" s="483" t="s">
        <v>264</v>
      </c>
    </row>
    <row r="210" spans="2:11" x14ac:dyDescent="0.25">
      <c r="B210" s="552">
        <v>88</v>
      </c>
      <c r="C210" s="553" t="s">
        <v>145</v>
      </c>
      <c r="D210" s="553" t="s">
        <v>145</v>
      </c>
      <c r="E210" s="553" t="s">
        <v>145</v>
      </c>
      <c r="F210" s="552">
        <v>10649000</v>
      </c>
      <c r="G210" s="552">
        <v>10745643.83</v>
      </c>
      <c r="H210" s="552">
        <v>1</v>
      </c>
      <c r="I210" s="553"/>
      <c r="K210" s="483" t="s">
        <v>264</v>
      </c>
    </row>
    <row r="211" spans="2:11" x14ac:dyDescent="0.25">
      <c r="B211" s="552">
        <v>88</v>
      </c>
      <c r="C211" s="553" t="s">
        <v>145</v>
      </c>
      <c r="D211" s="553" t="s">
        <v>145</v>
      </c>
      <c r="E211" s="553" t="s">
        <v>126</v>
      </c>
      <c r="F211" s="552">
        <v>7100000</v>
      </c>
      <c r="G211" s="552">
        <v>7174881.1100000003</v>
      </c>
      <c r="H211" s="552">
        <v>1</v>
      </c>
      <c r="I211" s="553"/>
      <c r="K211" s="483" t="s">
        <v>264</v>
      </c>
    </row>
    <row r="212" spans="2:11" x14ac:dyDescent="0.25">
      <c r="B212" s="552">
        <v>88</v>
      </c>
      <c r="C212" s="553" t="s">
        <v>145</v>
      </c>
      <c r="D212" s="553" t="s">
        <v>149</v>
      </c>
      <c r="E212" s="553" t="s">
        <v>175</v>
      </c>
      <c r="F212" s="552">
        <v>7100000</v>
      </c>
      <c r="G212" s="552">
        <v>7174881.1100000003</v>
      </c>
      <c r="H212" s="552">
        <v>1</v>
      </c>
      <c r="I212" s="553"/>
      <c r="K212" s="483" t="s">
        <v>264</v>
      </c>
    </row>
    <row r="213" spans="2:11" x14ac:dyDescent="0.25">
      <c r="B213" s="552">
        <v>88</v>
      </c>
      <c r="C213" s="553" t="s">
        <v>142</v>
      </c>
      <c r="D213" s="553" t="s">
        <v>143</v>
      </c>
      <c r="E213" s="553" t="s">
        <v>402</v>
      </c>
      <c r="F213" s="552">
        <v>7100000</v>
      </c>
      <c r="G213" s="552">
        <v>7174881.1100000003</v>
      </c>
      <c r="H213" s="552">
        <v>1</v>
      </c>
      <c r="I213" s="553"/>
      <c r="K213" s="483" t="s">
        <v>264</v>
      </c>
    </row>
    <row r="214" spans="2:11" x14ac:dyDescent="0.25">
      <c r="B214" s="552">
        <v>88</v>
      </c>
      <c r="C214" s="553" t="s">
        <v>142</v>
      </c>
      <c r="D214" s="553" t="s">
        <v>151</v>
      </c>
      <c r="E214" s="553" t="s">
        <v>106</v>
      </c>
      <c r="F214" s="552">
        <v>8855500</v>
      </c>
      <c r="G214" s="552">
        <v>9072002.6199999992</v>
      </c>
      <c r="H214" s="552">
        <v>2</v>
      </c>
      <c r="I214" s="553"/>
      <c r="K214" s="483" t="s">
        <v>264</v>
      </c>
    </row>
    <row r="215" spans="2:11" x14ac:dyDescent="0.25">
      <c r="B215" s="552">
        <v>88</v>
      </c>
      <c r="C215" s="553" t="s">
        <v>142</v>
      </c>
      <c r="D215" s="553" t="s">
        <v>151</v>
      </c>
      <c r="E215" s="553" t="s">
        <v>301</v>
      </c>
      <c r="F215" s="552">
        <v>7100000</v>
      </c>
      <c r="G215" s="552">
        <v>7174881.1100000003</v>
      </c>
      <c r="H215" s="552">
        <v>1</v>
      </c>
      <c r="I215" s="553"/>
      <c r="K215" s="483" t="s">
        <v>264</v>
      </c>
    </row>
    <row r="216" spans="2:11" x14ac:dyDescent="0.25">
      <c r="B216" s="552">
        <v>88</v>
      </c>
      <c r="C216" s="553" t="s">
        <v>142</v>
      </c>
      <c r="D216" s="553" t="s">
        <v>151</v>
      </c>
      <c r="E216" s="553" t="s">
        <v>81</v>
      </c>
      <c r="F216" s="552">
        <v>10650000</v>
      </c>
      <c r="G216" s="552">
        <v>10746067.01</v>
      </c>
      <c r="H216" s="552">
        <v>1</v>
      </c>
      <c r="I216" s="553"/>
      <c r="K216" s="483" t="s">
        <v>264</v>
      </c>
    </row>
    <row r="217" spans="2:11" x14ac:dyDescent="0.25">
      <c r="B217" s="552">
        <v>88</v>
      </c>
      <c r="C217" s="553" t="s">
        <v>142</v>
      </c>
      <c r="D217" s="553" t="s">
        <v>151</v>
      </c>
      <c r="E217" s="553" t="s">
        <v>107</v>
      </c>
      <c r="F217" s="552">
        <v>10645000</v>
      </c>
      <c r="G217" s="552">
        <v>10746592.59</v>
      </c>
      <c r="H217" s="552">
        <v>1</v>
      </c>
      <c r="I217" s="553"/>
      <c r="K217" s="483" t="s">
        <v>264</v>
      </c>
    </row>
    <row r="218" spans="2:11" x14ac:dyDescent="0.25">
      <c r="B218" s="552">
        <v>88</v>
      </c>
      <c r="C218" s="553" t="s">
        <v>142</v>
      </c>
      <c r="D218" s="553" t="s">
        <v>151</v>
      </c>
      <c r="E218" s="553" t="s">
        <v>82</v>
      </c>
      <c r="F218" s="552">
        <v>7100000</v>
      </c>
      <c r="G218" s="552">
        <v>8198808.1100000003</v>
      </c>
      <c r="H218" s="552">
        <v>1</v>
      </c>
      <c r="I218" s="553"/>
      <c r="K218" s="483" t="s">
        <v>264</v>
      </c>
    </row>
    <row r="219" spans="2:11" x14ac:dyDescent="0.25">
      <c r="B219" s="552">
        <v>88</v>
      </c>
      <c r="C219" s="553" t="s">
        <v>142</v>
      </c>
      <c r="D219" s="553" t="s">
        <v>151</v>
      </c>
      <c r="E219" s="553" t="s">
        <v>157</v>
      </c>
      <c r="F219" s="552">
        <v>7100000</v>
      </c>
      <c r="G219" s="552">
        <v>7175585.71</v>
      </c>
      <c r="H219" s="552">
        <v>1</v>
      </c>
      <c r="I219" s="553"/>
      <c r="K219" s="483" t="s">
        <v>264</v>
      </c>
    </row>
    <row r="220" spans="2:11" x14ac:dyDescent="0.25">
      <c r="B220" s="552">
        <v>88</v>
      </c>
      <c r="C220" s="553" t="s">
        <v>68</v>
      </c>
      <c r="D220" s="553" t="s">
        <v>68</v>
      </c>
      <c r="E220" s="553" t="s">
        <v>408</v>
      </c>
      <c r="F220" s="552">
        <v>7100000</v>
      </c>
      <c r="G220" s="552">
        <v>7174881.1100000003</v>
      </c>
      <c r="H220" s="552">
        <v>1</v>
      </c>
      <c r="I220" s="553"/>
      <c r="K220" s="483" t="s">
        <v>264</v>
      </c>
    </row>
    <row r="221" spans="2:11" x14ac:dyDescent="0.25">
      <c r="B221" s="552">
        <v>88</v>
      </c>
      <c r="C221" s="553" t="s">
        <v>68</v>
      </c>
      <c r="D221" s="553" t="s">
        <v>68</v>
      </c>
      <c r="E221" s="553" t="s">
        <v>445</v>
      </c>
      <c r="F221" s="552">
        <v>7100000</v>
      </c>
      <c r="G221" s="552">
        <v>7174881.1100000003</v>
      </c>
      <c r="H221" s="552">
        <v>1</v>
      </c>
      <c r="I221" s="553"/>
      <c r="K221" s="483" t="s">
        <v>264</v>
      </c>
    </row>
    <row r="222" spans="2:11" x14ac:dyDescent="0.25">
      <c r="B222" s="552">
        <v>88</v>
      </c>
      <c r="C222" s="553" t="s">
        <v>68</v>
      </c>
      <c r="D222" s="553" t="s">
        <v>66</v>
      </c>
      <c r="E222" s="553" t="s">
        <v>168</v>
      </c>
      <c r="F222" s="552">
        <v>7100000</v>
      </c>
      <c r="G222" s="552">
        <v>7174881.1399999997</v>
      </c>
      <c r="H222" s="552">
        <v>1</v>
      </c>
      <c r="I222" s="553"/>
      <c r="K222" s="483" t="s">
        <v>264</v>
      </c>
    </row>
    <row r="223" spans="2:11" x14ac:dyDescent="0.25">
      <c r="B223" s="552">
        <v>88</v>
      </c>
      <c r="C223" s="553" t="s">
        <v>68</v>
      </c>
      <c r="D223" s="553" t="s">
        <v>69</v>
      </c>
      <c r="E223" s="553" t="s">
        <v>70</v>
      </c>
      <c r="F223" s="552">
        <v>7100000</v>
      </c>
      <c r="G223" s="552">
        <v>7174881.1100000003</v>
      </c>
      <c r="H223" s="552">
        <v>1</v>
      </c>
      <c r="I223" s="553"/>
      <c r="K223" s="483" t="s">
        <v>264</v>
      </c>
    </row>
    <row r="224" spans="2:11" x14ac:dyDescent="0.25">
      <c r="B224" s="552">
        <v>88</v>
      </c>
      <c r="C224" s="553" t="s">
        <v>68</v>
      </c>
      <c r="D224" s="553" t="s">
        <v>69</v>
      </c>
      <c r="E224" s="553" t="s">
        <v>409</v>
      </c>
      <c r="F224" s="552">
        <v>7100000</v>
      </c>
      <c r="G224" s="552">
        <v>7174881.1100000003</v>
      </c>
      <c r="H224" s="552">
        <v>1</v>
      </c>
      <c r="I224" s="553"/>
      <c r="K224" s="483" t="s">
        <v>264</v>
      </c>
    </row>
    <row r="225" spans="2:11" x14ac:dyDescent="0.25">
      <c r="B225" s="552">
        <v>88</v>
      </c>
      <c r="C225" s="553" t="s">
        <v>68</v>
      </c>
      <c r="D225" s="553" t="s">
        <v>93</v>
      </c>
      <c r="E225" s="553" t="s">
        <v>117</v>
      </c>
      <c r="F225" s="552">
        <v>10407000</v>
      </c>
      <c r="G225" s="552">
        <v>10719113.83</v>
      </c>
      <c r="H225" s="552">
        <v>1</v>
      </c>
      <c r="I225" s="553"/>
      <c r="K225" s="483" t="s">
        <v>264</v>
      </c>
    </row>
    <row r="226" spans="2:11" x14ac:dyDescent="0.25">
      <c r="B226" s="552">
        <v>88</v>
      </c>
      <c r="C226" s="553" t="s">
        <v>68</v>
      </c>
      <c r="D226" s="553" t="s">
        <v>93</v>
      </c>
      <c r="E226" s="553" t="s">
        <v>415</v>
      </c>
      <c r="F226" s="552">
        <v>7100000</v>
      </c>
      <c r="G226" s="552">
        <v>7174881.1100000003</v>
      </c>
      <c r="H226" s="552">
        <v>1</v>
      </c>
      <c r="I226" s="553"/>
      <c r="K226" s="483" t="s">
        <v>264</v>
      </c>
    </row>
    <row r="227" spans="2:11" x14ac:dyDescent="0.25">
      <c r="B227" s="552">
        <v>88</v>
      </c>
      <c r="C227" s="553" t="s">
        <v>68</v>
      </c>
      <c r="D227" s="553" t="s">
        <v>93</v>
      </c>
      <c r="E227" s="553" t="s">
        <v>322</v>
      </c>
      <c r="F227" s="552">
        <v>7100000</v>
      </c>
      <c r="G227" s="552">
        <v>7174881.1100000003</v>
      </c>
      <c r="H227" s="552">
        <v>1</v>
      </c>
      <c r="I227" s="553"/>
      <c r="K227" s="483" t="s">
        <v>264</v>
      </c>
    </row>
    <row r="228" spans="2:11" x14ac:dyDescent="0.25">
      <c r="B228" s="552">
        <v>88</v>
      </c>
      <c r="C228" s="553" t="s">
        <v>68</v>
      </c>
      <c r="D228" s="553" t="s">
        <v>71</v>
      </c>
      <c r="E228" s="553" t="s">
        <v>217</v>
      </c>
      <c r="F228" s="552">
        <v>10619000</v>
      </c>
      <c r="G228" s="552">
        <v>10720643.83</v>
      </c>
      <c r="H228" s="552">
        <v>1</v>
      </c>
      <c r="I228" s="553"/>
      <c r="K228" s="483" t="s">
        <v>264</v>
      </c>
    </row>
    <row r="229" spans="2:11" x14ac:dyDescent="0.25">
      <c r="B229" s="552">
        <v>90</v>
      </c>
      <c r="C229" s="553" t="s">
        <v>142</v>
      </c>
      <c r="D229" s="553" t="s">
        <v>129</v>
      </c>
      <c r="E229" s="553" t="s">
        <v>439</v>
      </c>
      <c r="F229" s="552">
        <v>4970000</v>
      </c>
      <c r="G229" s="552">
        <v>5293000</v>
      </c>
      <c r="H229" s="552">
        <v>1</v>
      </c>
      <c r="I229" s="553"/>
      <c r="K229" s="483" t="s">
        <v>264</v>
      </c>
    </row>
    <row r="230" spans="2:11" x14ac:dyDescent="0.25">
      <c r="B230" s="552">
        <v>90</v>
      </c>
      <c r="C230" s="553" t="s">
        <v>142</v>
      </c>
      <c r="D230" s="553" t="s">
        <v>151</v>
      </c>
      <c r="E230" s="553" t="s">
        <v>106</v>
      </c>
      <c r="F230" s="552">
        <v>7100000</v>
      </c>
      <c r="G230" s="552">
        <v>7100000</v>
      </c>
      <c r="H230" s="552">
        <v>2</v>
      </c>
      <c r="I230" s="553"/>
      <c r="K230" s="483" t="s">
        <v>264</v>
      </c>
    </row>
    <row r="231" spans="2:11" x14ac:dyDescent="0.25">
      <c r="B231" s="552">
        <v>90</v>
      </c>
      <c r="C231" s="553" t="s">
        <v>142</v>
      </c>
      <c r="D231" s="553" t="s">
        <v>151</v>
      </c>
      <c r="E231" s="553" t="s">
        <v>107</v>
      </c>
      <c r="F231" s="552">
        <v>7100000</v>
      </c>
      <c r="G231" s="552">
        <v>7100000</v>
      </c>
      <c r="H231" s="552">
        <v>1</v>
      </c>
      <c r="I231" s="553"/>
      <c r="K231" s="483" t="s">
        <v>264</v>
      </c>
    </row>
    <row r="232" spans="2:11" x14ac:dyDescent="0.25">
      <c r="B232" s="552">
        <v>90</v>
      </c>
      <c r="C232" s="553" t="s">
        <v>142</v>
      </c>
      <c r="D232" s="553" t="s">
        <v>151</v>
      </c>
      <c r="E232" s="553" t="s">
        <v>83</v>
      </c>
      <c r="F232" s="552">
        <v>7100000</v>
      </c>
      <c r="G232" s="552">
        <v>7100000</v>
      </c>
      <c r="H232" s="552">
        <v>2</v>
      </c>
      <c r="I232" s="553"/>
      <c r="K232" s="483" t="s">
        <v>264</v>
      </c>
    </row>
    <row r="233" spans="2:11" x14ac:dyDescent="0.25">
      <c r="B233" s="552">
        <v>90</v>
      </c>
      <c r="C233" s="553" t="s">
        <v>142</v>
      </c>
      <c r="D233" s="553" t="s">
        <v>151</v>
      </c>
      <c r="E233" s="553" t="s">
        <v>82</v>
      </c>
      <c r="F233" s="552">
        <v>7100000</v>
      </c>
      <c r="G233" s="552">
        <v>7100000</v>
      </c>
      <c r="H233" s="552">
        <v>2</v>
      </c>
      <c r="I233" s="553"/>
      <c r="K233" s="483" t="s">
        <v>264</v>
      </c>
    </row>
    <row r="234" spans="2:11" x14ac:dyDescent="0.25">
      <c r="B234" s="552">
        <v>90</v>
      </c>
      <c r="C234" s="553" t="s">
        <v>142</v>
      </c>
      <c r="D234" s="553" t="s">
        <v>151</v>
      </c>
      <c r="E234" s="553" t="s">
        <v>65</v>
      </c>
      <c r="F234" s="552">
        <v>7100000</v>
      </c>
      <c r="G234" s="552">
        <v>7100000</v>
      </c>
      <c r="H234" s="552">
        <v>1</v>
      </c>
      <c r="I234" s="553"/>
      <c r="K234" s="483" t="s">
        <v>264</v>
      </c>
    </row>
    <row r="235" spans="2:11" x14ac:dyDescent="0.25">
      <c r="B235" s="552">
        <v>90</v>
      </c>
      <c r="C235" s="553" t="s">
        <v>142</v>
      </c>
      <c r="D235" s="553" t="s">
        <v>151</v>
      </c>
      <c r="E235" s="553" t="s">
        <v>157</v>
      </c>
      <c r="F235" s="552">
        <v>7079500</v>
      </c>
      <c r="G235" s="552">
        <v>7152696.8300000001</v>
      </c>
      <c r="H235" s="552">
        <v>2</v>
      </c>
      <c r="I235" s="553"/>
      <c r="K235" s="483" t="s">
        <v>264</v>
      </c>
    </row>
    <row r="236" spans="2:11" x14ac:dyDescent="0.25">
      <c r="B236" s="552">
        <v>90</v>
      </c>
      <c r="C236" s="553" t="s">
        <v>12</v>
      </c>
      <c r="D236" s="553" t="s">
        <v>108</v>
      </c>
      <c r="E236" s="553" t="s">
        <v>135</v>
      </c>
      <c r="F236" s="552">
        <v>7100000</v>
      </c>
      <c r="G236" s="552">
        <v>7100000</v>
      </c>
      <c r="H236" s="552">
        <v>1</v>
      </c>
      <c r="I236" s="553"/>
      <c r="K236" s="483" t="s">
        <v>264</v>
      </c>
    </row>
    <row r="237" spans="2:11" x14ac:dyDescent="0.25">
      <c r="B237" s="552">
        <v>90</v>
      </c>
      <c r="C237" s="553" t="s">
        <v>12</v>
      </c>
      <c r="D237" s="553" t="s">
        <v>87</v>
      </c>
      <c r="E237" s="553" t="s">
        <v>120</v>
      </c>
      <c r="F237" s="552">
        <v>6953000</v>
      </c>
      <c r="G237" s="552">
        <v>7099718.5999999996</v>
      </c>
      <c r="H237" s="552">
        <v>1</v>
      </c>
      <c r="I237" s="553"/>
      <c r="K237" s="483" t="s">
        <v>264</v>
      </c>
    </row>
    <row r="238" spans="2:11" x14ac:dyDescent="0.25">
      <c r="B238" s="552">
        <v>90</v>
      </c>
      <c r="C238" s="553" t="s">
        <v>12</v>
      </c>
      <c r="D238" s="553" t="s">
        <v>110</v>
      </c>
      <c r="E238" s="553" t="s">
        <v>110</v>
      </c>
      <c r="F238" s="552">
        <v>7100000</v>
      </c>
      <c r="G238" s="552">
        <v>7100000</v>
      </c>
      <c r="H238" s="552">
        <v>5</v>
      </c>
      <c r="I238" s="553"/>
      <c r="K238" s="483" t="s">
        <v>264</v>
      </c>
    </row>
    <row r="239" spans="2:11" x14ac:dyDescent="0.25">
      <c r="B239" s="552">
        <v>90</v>
      </c>
      <c r="C239" s="553" t="s">
        <v>12</v>
      </c>
      <c r="D239" s="553" t="s">
        <v>121</v>
      </c>
      <c r="E239" s="553" t="s">
        <v>316</v>
      </c>
      <c r="F239" s="552">
        <v>7100000</v>
      </c>
      <c r="G239" s="552">
        <v>7100000</v>
      </c>
      <c r="H239" s="552">
        <v>2</v>
      </c>
      <c r="I239" s="553"/>
      <c r="K239" s="483" t="s">
        <v>264</v>
      </c>
    </row>
    <row r="240" spans="2:11" x14ac:dyDescent="0.25">
      <c r="B240" s="552">
        <v>90</v>
      </c>
      <c r="C240" s="553" t="s">
        <v>14</v>
      </c>
      <c r="D240" s="553" t="s">
        <v>155</v>
      </c>
      <c r="E240" s="553" t="s">
        <v>475</v>
      </c>
      <c r="F240" s="552">
        <v>7100000</v>
      </c>
      <c r="G240" s="552">
        <v>7100000</v>
      </c>
      <c r="H240" s="552">
        <v>1</v>
      </c>
      <c r="I240" s="553"/>
      <c r="K240" s="483" t="s">
        <v>264</v>
      </c>
    </row>
    <row r="241" spans="2:11" x14ac:dyDescent="0.25">
      <c r="B241" s="552">
        <v>90</v>
      </c>
      <c r="C241" s="553" t="s">
        <v>67</v>
      </c>
      <c r="D241" s="553" t="s">
        <v>294</v>
      </c>
      <c r="E241" s="553" t="s">
        <v>340</v>
      </c>
      <c r="F241" s="552">
        <v>7100000</v>
      </c>
      <c r="G241" s="552">
        <v>7100000</v>
      </c>
      <c r="H241" s="552">
        <v>1</v>
      </c>
      <c r="I241" s="553"/>
      <c r="K241" s="483" t="s">
        <v>264</v>
      </c>
    </row>
    <row r="242" spans="2:11" x14ac:dyDescent="0.25">
      <c r="B242" s="552">
        <v>90</v>
      </c>
      <c r="C242" s="553" t="s">
        <v>67</v>
      </c>
      <c r="D242" s="553" t="s">
        <v>294</v>
      </c>
      <c r="E242" s="553" t="s">
        <v>302</v>
      </c>
      <c r="F242" s="552">
        <v>10650000</v>
      </c>
      <c r="G242" s="552">
        <v>10650000</v>
      </c>
      <c r="H242" s="552">
        <v>1</v>
      </c>
      <c r="I242" s="553"/>
      <c r="K242" s="483" t="s">
        <v>264</v>
      </c>
    </row>
    <row r="243" spans="2:11" x14ac:dyDescent="0.25">
      <c r="B243" s="552">
        <v>90</v>
      </c>
      <c r="C243" s="553" t="s">
        <v>67</v>
      </c>
      <c r="D243" s="553" t="s">
        <v>287</v>
      </c>
      <c r="E243" s="553" t="s">
        <v>348</v>
      </c>
      <c r="F243" s="552">
        <v>7100000</v>
      </c>
      <c r="G243" s="552">
        <v>7100000</v>
      </c>
      <c r="H243" s="552">
        <v>3</v>
      </c>
      <c r="I243" s="553"/>
      <c r="K243" s="483" t="s">
        <v>264</v>
      </c>
    </row>
    <row r="244" spans="2:11" x14ac:dyDescent="0.25">
      <c r="B244" s="552">
        <v>90</v>
      </c>
      <c r="C244" s="553" t="s">
        <v>67</v>
      </c>
      <c r="D244" s="553" t="s">
        <v>114</v>
      </c>
      <c r="E244" s="553" t="s">
        <v>438</v>
      </c>
      <c r="F244" s="552">
        <v>7100000</v>
      </c>
      <c r="G244" s="552">
        <v>7100000</v>
      </c>
      <c r="H244" s="552">
        <v>1</v>
      </c>
      <c r="I244" s="553"/>
      <c r="K244" s="483" t="s">
        <v>264</v>
      </c>
    </row>
    <row r="245" spans="2:11" x14ac:dyDescent="0.25">
      <c r="B245" s="552">
        <v>90</v>
      </c>
      <c r="C245" s="553" t="s">
        <v>68</v>
      </c>
      <c r="D245" s="553" t="s">
        <v>115</v>
      </c>
      <c r="E245" s="553" t="s">
        <v>335</v>
      </c>
      <c r="F245" s="552">
        <v>7100000</v>
      </c>
      <c r="G245" s="552">
        <v>7100000</v>
      </c>
      <c r="H245" s="552">
        <v>2</v>
      </c>
      <c r="I245" s="553"/>
      <c r="K245" s="483" t="s">
        <v>264</v>
      </c>
    </row>
    <row r="246" spans="2:11" x14ac:dyDescent="0.25">
      <c r="B246" s="552">
        <v>90</v>
      </c>
      <c r="C246" s="553" t="s">
        <v>68</v>
      </c>
      <c r="D246" s="553" t="s">
        <v>115</v>
      </c>
      <c r="E246" s="553" t="s">
        <v>84</v>
      </c>
      <c r="F246" s="552">
        <v>7100000</v>
      </c>
      <c r="G246" s="552">
        <v>7100000</v>
      </c>
      <c r="H246" s="552">
        <v>1</v>
      </c>
      <c r="I246" s="553"/>
      <c r="K246" s="483" t="s">
        <v>264</v>
      </c>
    </row>
    <row r="247" spans="2:11" x14ac:dyDescent="0.25">
      <c r="B247" s="552">
        <v>90</v>
      </c>
      <c r="C247" s="553" t="s">
        <v>68</v>
      </c>
      <c r="D247" s="553" t="s">
        <v>66</v>
      </c>
      <c r="E247" s="553" t="s">
        <v>66</v>
      </c>
      <c r="F247" s="552">
        <v>7100000</v>
      </c>
      <c r="G247" s="552">
        <v>7100000</v>
      </c>
      <c r="H247" s="552">
        <v>3</v>
      </c>
      <c r="I247" s="553"/>
      <c r="K247" s="483" t="s">
        <v>264</v>
      </c>
    </row>
    <row r="248" spans="2:11" x14ac:dyDescent="0.25">
      <c r="B248" s="552">
        <v>90</v>
      </c>
      <c r="C248" s="553" t="s">
        <v>68</v>
      </c>
      <c r="D248" s="553" t="s">
        <v>66</v>
      </c>
      <c r="E248" s="553" t="s">
        <v>92</v>
      </c>
      <c r="F248" s="552">
        <v>7100000</v>
      </c>
      <c r="G248" s="552">
        <v>7100000</v>
      </c>
      <c r="H248" s="552">
        <v>2</v>
      </c>
      <c r="I248" s="553"/>
      <c r="K248" s="483" t="s">
        <v>264</v>
      </c>
    </row>
    <row r="249" spans="2:11" x14ac:dyDescent="0.25">
      <c r="B249" s="552">
        <v>90</v>
      </c>
      <c r="C249" s="553" t="s">
        <v>68</v>
      </c>
      <c r="D249" s="553" t="s">
        <v>66</v>
      </c>
      <c r="E249" s="553" t="s">
        <v>349</v>
      </c>
      <c r="F249" s="552">
        <v>10650000</v>
      </c>
      <c r="G249" s="552">
        <v>10650000</v>
      </c>
      <c r="H249" s="552">
        <v>1</v>
      </c>
      <c r="I249" s="553"/>
      <c r="K249" s="483" t="s">
        <v>264</v>
      </c>
    </row>
    <row r="250" spans="2:11" x14ac:dyDescent="0.25">
      <c r="B250" s="552">
        <v>90</v>
      </c>
      <c r="C250" s="553" t="s">
        <v>68</v>
      </c>
      <c r="D250" s="553" t="s">
        <v>69</v>
      </c>
      <c r="E250" s="553" t="s">
        <v>441</v>
      </c>
      <c r="F250" s="552">
        <v>7100000</v>
      </c>
      <c r="G250" s="552">
        <v>7100000</v>
      </c>
      <c r="H250" s="552">
        <v>1</v>
      </c>
      <c r="I250" s="553"/>
      <c r="K250" s="483" t="s">
        <v>264</v>
      </c>
    </row>
    <row r="251" spans="2:11" x14ac:dyDescent="0.25">
      <c r="B251" s="552">
        <v>90</v>
      </c>
      <c r="C251" s="553" t="s">
        <v>68</v>
      </c>
      <c r="D251" s="553" t="s">
        <v>141</v>
      </c>
      <c r="E251" s="553" t="s">
        <v>141</v>
      </c>
      <c r="F251" s="552">
        <v>7100000</v>
      </c>
      <c r="G251" s="552">
        <v>7100000</v>
      </c>
      <c r="H251" s="552">
        <v>1</v>
      </c>
      <c r="I251" s="553"/>
      <c r="K251" s="483" t="s">
        <v>264</v>
      </c>
    </row>
    <row r="252" spans="2:11" x14ac:dyDescent="0.25">
      <c r="B252" s="552">
        <v>90</v>
      </c>
      <c r="C252" s="553" t="s">
        <v>68</v>
      </c>
      <c r="D252" s="553" t="s">
        <v>141</v>
      </c>
      <c r="E252" s="553" t="s">
        <v>318</v>
      </c>
      <c r="F252" s="552">
        <v>7100000</v>
      </c>
      <c r="G252" s="552">
        <v>7100000</v>
      </c>
      <c r="H252" s="552">
        <v>1</v>
      </c>
      <c r="I252" s="553"/>
      <c r="K252" s="483" t="s">
        <v>264</v>
      </c>
    </row>
    <row r="253" spans="2:11" x14ac:dyDescent="0.25">
      <c r="B253" s="552">
        <v>90</v>
      </c>
      <c r="C253" s="553" t="s">
        <v>68</v>
      </c>
      <c r="D253" s="553" t="s">
        <v>141</v>
      </c>
      <c r="E253" s="553" t="s">
        <v>347</v>
      </c>
      <c r="F253" s="552">
        <v>5768000</v>
      </c>
      <c r="G253" s="552">
        <v>7099718.5999999996</v>
      </c>
      <c r="H253" s="552">
        <v>1</v>
      </c>
      <c r="I253" s="553"/>
      <c r="K253" s="483" t="s">
        <v>264</v>
      </c>
    </row>
    <row r="254" spans="2:11" x14ac:dyDescent="0.25">
      <c r="B254" s="552">
        <v>90</v>
      </c>
      <c r="C254" s="553" t="s">
        <v>68</v>
      </c>
      <c r="D254" s="553" t="s">
        <v>116</v>
      </c>
      <c r="E254" s="553" t="s">
        <v>116</v>
      </c>
      <c r="F254" s="552">
        <v>7100000</v>
      </c>
      <c r="G254" s="552">
        <v>7100000</v>
      </c>
      <c r="H254" s="552">
        <v>2</v>
      </c>
      <c r="I254" s="553"/>
      <c r="K254" s="483" t="s">
        <v>264</v>
      </c>
    </row>
    <row r="255" spans="2:11" x14ac:dyDescent="0.25">
      <c r="B255" s="552">
        <v>90</v>
      </c>
      <c r="C255" s="553" t="s">
        <v>68</v>
      </c>
      <c r="D255" s="553" t="s">
        <v>116</v>
      </c>
      <c r="E255" s="553" t="s">
        <v>160</v>
      </c>
      <c r="F255" s="552">
        <v>7100000</v>
      </c>
      <c r="G255" s="552">
        <v>7100000</v>
      </c>
      <c r="H255" s="552">
        <v>2</v>
      </c>
      <c r="I255" s="553"/>
      <c r="K255" s="483" t="s">
        <v>264</v>
      </c>
    </row>
    <row r="256" spans="2:11" x14ac:dyDescent="0.25">
      <c r="B256" s="552">
        <v>90</v>
      </c>
      <c r="C256" s="553" t="s">
        <v>68</v>
      </c>
      <c r="D256" s="553" t="s">
        <v>116</v>
      </c>
      <c r="E256" s="553" t="s">
        <v>336</v>
      </c>
      <c r="F256" s="552">
        <v>7100000</v>
      </c>
      <c r="G256" s="552">
        <v>7100000</v>
      </c>
      <c r="H256" s="552">
        <v>1</v>
      </c>
      <c r="I256" s="553"/>
      <c r="K256" s="483" t="s">
        <v>264</v>
      </c>
    </row>
    <row r="257" spans="2:11" x14ac:dyDescent="0.25">
      <c r="B257" s="552">
        <v>90</v>
      </c>
      <c r="C257" s="553" t="s">
        <v>68</v>
      </c>
      <c r="D257" s="553" t="s">
        <v>95</v>
      </c>
      <c r="E257" s="553" t="s">
        <v>95</v>
      </c>
      <c r="F257" s="552">
        <v>6789000</v>
      </c>
      <c r="G257" s="552">
        <v>7099859.2999999998</v>
      </c>
      <c r="H257" s="552">
        <v>2</v>
      </c>
      <c r="I257" s="553"/>
      <c r="K257" s="483" t="s">
        <v>264</v>
      </c>
    </row>
    <row r="258" spans="2:11" x14ac:dyDescent="0.25">
      <c r="B258" s="552">
        <v>90</v>
      </c>
      <c r="C258" s="553" t="s">
        <v>145</v>
      </c>
      <c r="D258" s="553" t="s">
        <v>149</v>
      </c>
      <c r="E258" s="553" t="s">
        <v>164</v>
      </c>
      <c r="F258" s="552">
        <v>7100000</v>
      </c>
      <c r="G258" s="552">
        <v>7100000</v>
      </c>
      <c r="H258" s="552">
        <v>2</v>
      </c>
      <c r="I258" s="553"/>
      <c r="K258" s="483" t="s">
        <v>264</v>
      </c>
    </row>
    <row r="259" spans="2:11" x14ac:dyDescent="0.25">
      <c r="B259" s="552">
        <v>90</v>
      </c>
      <c r="C259" s="553" t="s">
        <v>145</v>
      </c>
      <c r="D259" s="553" t="s">
        <v>149</v>
      </c>
      <c r="E259" s="553" t="s">
        <v>147</v>
      </c>
      <c r="F259" s="552">
        <v>6478000</v>
      </c>
      <c r="G259" s="552">
        <v>7099718.5999999996</v>
      </c>
      <c r="H259" s="552">
        <v>1</v>
      </c>
      <c r="I259" s="553"/>
      <c r="K259" s="483" t="s">
        <v>264</v>
      </c>
    </row>
    <row r="260" spans="2:11" x14ac:dyDescent="0.25">
      <c r="B260" s="552">
        <v>90</v>
      </c>
      <c r="C260" s="553" t="s">
        <v>145</v>
      </c>
      <c r="D260" s="553" t="s">
        <v>149</v>
      </c>
      <c r="E260" s="553" t="s">
        <v>74</v>
      </c>
      <c r="F260" s="552">
        <v>6993400</v>
      </c>
      <c r="G260" s="552">
        <v>7099943.7199999997</v>
      </c>
      <c r="H260" s="552">
        <v>5</v>
      </c>
      <c r="I260" s="553"/>
      <c r="K260" s="483" t="s">
        <v>264</v>
      </c>
    </row>
    <row r="261" spans="2:11" x14ac:dyDescent="0.25">
      <c r="B261" s="552">
        <v>90</v>
      </c>
      <c r="C261" s="553" t="s">
        <v>145</v>
      </c>
      <c r="D261" s="553" t="s">
        <v>149</v>
      </c>
      <c r="E261" s="553" t="s">
        <v>75</v>
      </c>
      <c r="F261" s="552">
        <v>7100000</v>
      </c>
      <c r="G261" s="552">
        <v>7100000</v>
      </c>
      <c r="H261" s="552">
        <v>1</v>
      </c>
      <c r="I261" s="553"/>
      <c r="K261" s="483" t="s">
        <v>264</v>
      </c>
    </row>
    <row r="262" spans="2:11" x14ac:dyDescent="0.25">
      <c r="B262" s="552">
        <v>90</v>
      </c>
      <c r="C262" s="553" t="s">
        <v>145</v>
      </c>
      <c r="D262" s="553" t="s">
        <v>150</v>
      </c>
      <c r="E262" s="553" t="s">
        <v>156</v>
      </c>
      <c r="F262" s="552">
        <v>7100000</v>
      </c>
      <c r="G262" s="552">
        <v>7100000</v>
      </c>
      <c r="H262" s="552">
        <v>1</v>
      </c>
      <c r="I262" s="553"/>
      <c r="K262" s="483" t="s">
        <v>264</v>
      </c>
    </row>
    <row r="263" spans="2:11" x14ac:dyDescent="0.25">
      <c r="B263" s="552">
        <v>90</v>
      </c>
      <c r="C263" s="553" t="s">
        <v>142</v>
      </c>
      <c r="D263" s="553" t="s">
        <v>151</v>
      </c>
      <c r="E263" s="553" t="s">
        <v>81</v>
      </c>
      <c r="F263" s="552">
        <v>10650000</v>
      </c>
      <c r="G263" s="552">
        <v>10650000</v>
      </c>
      <c r="H263" s="552">
        <v>1</v>
      </c>
      <c r="I263" s="553"/>
      <c r="K263" s="483" t="s">
        <v>264</v>
      </c>
    </row>
    <row r="264" spans="2:11" x14ac:dyDescent="0.25">
      <c r="B264" s="552">
        <v>90</v>
      </c>
      <c r="C264" s="553" t="s">
        <v>142</v>
      </c>
      <c r="D264" s="553" t="s">
        <v>151</v>
      </c>
      <c r="E264" s="553" t="s">
        <v>82</v>
      </c>
      <c r="F264" s="552">
        <v>7100000</v>
      </c>
      <c r="G264" s="552">
        <v>7100000</v>
      </c>
      <c r="H264" s="552">
        <v>1</v>
      </c>
      <c r="I264" s="553"/>
      <c r="K264" s="483" t="s">
        <v>264</v>
      </c>
    </row>
    <row r="265" spans="2:11" x14ac:dyDescent="0.25">
      <c r="B265" s="552">
        <v>90</v>
      </c>
      <c r="C265" s="553" t="s">
        <v>142</v>
      </c>
      <c r="D265" s="553" t="s">
        <v>151</v>
      </c>
      <c r="E265" s="553" t="s">
        <v>157</v>
      </c>
      <c r="F265" s="552">
        <v>7100000</v>
      </c>
      <c r="G265" s="552">
        <v>7100000</v>
      </c>
      <c r="H265" s="552">
        <v>1</v>
      </c>
      <c r="I265" s="553"/>
      <c r="K265" s="483" t="s">
        <v>264</v>
      </c>
    </row>
    <row r="266" spans="2:11" x14ac:dyDescent="0.25">
      <c r="B266" s="552">
        <v>90</v>
      </c>
      <c r="C266" s="553" t="s">
        <v>67</v>
      </c>
      <c r="D266" s="553" t="s">
        <v>294</v>
      </c>
      <c r="E266" s="553" t="s">
        <v>340</v>
      </c>
      <c r="F266" s="552">
        <v>8875000</v>
      </c>
      <c r="G266" s="552">
        <v>8875000</v>
      </c>
      <c r="H266" s="552">
        <v>2</v>
      </c>
      <c r="I266" s="553"/>
      <c r="K266" s="483" t="s">
        <v>264</v>
      </c>
    </row>
    <row r="267" spans="2:11" x14ac:dyDescent="0.25">
      <c r="B267" s="552">
        <v>90</v>
      </c>
      <c r="C267" s="553" t="s">
        <v>68</v>
      </c>
      <c r="D267" s="553" t="s">
        <v>116</v>
      </c>
      <c r="E267" s="553" t="s">
        <v>160</v>
      </c>
      <c r="F267" s="552">
        <v>7100000</v>
      </c>
      <c r="G267" s="552">
        <v>7100000</v>
      </c>
      <c r="H267" s="552">
        <v>1</v>
      </c>
      <c r="I267" s="553"/>
      <c r="K267" s="483" t="s">
        <v>264</v>
      </c>
    </row>
    <row r="268" spans="2:11" x14ac:dyDescent="0.25">
      <c r="B268" s="552">
        <v>90</v>
      </c>
      <c r="C268" s="553" t="s">
        <v>68</v>
      </c>
      <c r="D268" s="553" t="s">
        <v>116</v>
      </c>
      <c r="E268" s="553" t="s">
        <v>161</v>
      </c>
      <c r="F268" s="552">
        <v>7100000</v>
      </c>
      <c r="G268" s="552">
        <v>7100000</v>
      </c>
      <c r="H268" s="552">
        <v>1</v>
      </c>
      <c r="I268" s="553"/>
      <c r="K268" s="483" t="s">
        <v>264</v>
      </c>
    </row>
    <row r="269" spans="2:11" x14ac:dyDescent="0.25">
      <c r="B269" s="552">
        <v>90</v>
      </c>
      <c r="C269" s="553" t="s">
        <v>68</v>
      </c>
      <c r="D269" s="553" t="s">
        <v>95</v>
      </c>
      <c r="E269" s="553" t="s">
        <v>95</v>
      </c>
      <c r="F269" s="552">
        <v>8875000</v>
      </c>
      <c r="G269" s="552">
        <v>8875000</v>
      </c>
      <c r="H269" s="552">
        <v>2</v>
      </c>
      <c r="I269" s="553"/>
      <c r="K269" s="483" t="s">
        <v>264</v>
      </c>
    </row>
    <row r="270" spans="2:11" x14ac:dyDescent="0.25">
      <c r="B270" s="552">
        <v>90</v>
      </c>
      <c r="C270" s="553" t="s">
        <v>145</v>
      </c>
      <c r="D270" s="553" t="s">
        <v>149</v>
      </c>
      <c r="E270" s="553" t="s">
        <v>75</v>
      </c>
      <c r="F270" s="552">
        <v>10650000</v>
      </c>
      <c r="G270" s="552">
        <v>10650000</v>
      </c>
      <c r="H270" s="552">
        <v>1</v>
      </c>
      <c r="I270" s="553"/>
      <c r="K270" s="483" t="s">
        <v>264</v>
      </c>
    </row>
    <row r="271" spans="2:11" x14ac:dyDescent="0.25">
      <c r="B271" s="552">
        <v>90</v>
      </c>
      <c r="C271" s="553" t="s">
        <v>145</v>
      </c>
      <c r="D271" s="553" t="s">
        <v>149</v>
      </c>
      <c r="E271" s="553" t="s">
        <v>175</v>
      </c>
      <c r="F271" s="552">
        <v>7100000</v>
      </c>
      <c r="G271" s="552">
        <v>7100000</v>
      </c>
      <c r="H271" s="552">
        <v>1</v>
      </c>
      <c r="I271" s="553"/>
      <c r="K271" s="483" t="s">
        <v>264</v>
      </c>
    </row>
    <row r="272" spans="2:11" x14ac:dyDescent="0.25">
      <c r="B272" s="552">
        <v>90</v>
      </c>
      <c r="C272" s="553" t="s">
        <v>145</v>
      </c>
      <c r="D272" s="553" t="s">
        <v>76</v>
      </c>
      <c r="E272" s="553" t="s">
        <v>429</v>
      </c>
      <c r="F272" s="552">
        <v>10650000</v>
      </c>
      <c r="G272" s="552">
        <v>10650000</v>
      </c>
      <c r="H272" s="552">
        <v>1</v>
      </c>
      <c r="I272" s="553"/>
      <c r="K272" s="483" t="s">
        <v>264</v>
      </c>
    </row>
    <row r="273" spans="2:11" x14ac:dyDescent="0.25">
      <c r="B273" s="552">
        <v>90</v>
      </c>
      <c r="C273" s="553" t="s">
        <v>145</v>
      </c>
      <c r="D273" s="553" t="s">
        <v>76</v>
      </c>
      <c r="E273" s="553" t="s">
        <v>165</v>
      </c>
      <c r="F273" s="552">
        <v>7100000</v>
      </c>
      <c r="G273" s="552">
        <v>7100000</v>
      </c>
      <c r="H273" s="552">
        <v>1</v>
      </c>
      <c r="I273" s="553"/>
      <c r="K273" s="483" t="s">
        <v>264</v>
      </c>
    </row>
    <row r="274" spans="2:11" x14ac:dyDescent="0.25">
      <c r="B274" s="552">
        <v>93</v>
      </c>
      <c r="C274" s="553" t="s">
        <v>142</v>
      </c>
      <c r="D274" s="553" t="s">
        <v>151</v>
      </c>
      <c r="E274" s="553" t="s">
        <v>301</v>
      </c>
      <c r="F274" s="552">
        <v>10650000</v>
      </c>
      <c r="G274" s="552">
        <v>10830000</v>
      </c>
      <c r="H274" s="552">
        <v>1</v>
      </c>
      <c r="I274" s="553"/>
      <c r="K274" s="483" t="s">
        <v>264</v>
      </c>
    </row>
    <row r="275" spans="2:11" x14ac:dyDescent="0.25">
      <c r="B275" s="552">
        <v>93</v>
      </c>
      <c r="C275" s="553" t="s">
        <v>12</v>
      </c>
      <c r="D275" s="553" t="s">
        <v>85</v>
      </c>
      <c r="E275" s="553" t="s">
        <v>424</v>
      </c>
      <c r="F275" s="552">
        <v>5297000</v>
      </c>
      <c r="G275" s="552">
        <v>5547607.5</v>
      </c>
      <c r="H275" s="552">
        <v>1</v>
      </c>
      <c r="I275" s="553"/>
      <c r="K275" s="483" t="s">
        <v>264</v>
      </c>
    </row>
    <row r="276" spans="2:11" x14ac:dyDescent="0.25">
      <c r="B276" s="552">
        <v>93</v>
      </c>
      <c r="C276" s="553" t="s">
        <v>12</v>
      </c>
      <c r="D276" s="553" t="s">
        <v>85</v>
      </c>
      <c r="E276" s="553" t="s">
        <v>374</v>
      </c>
      <c r="F276" s="552">
        <v>7100000</v>
      </c>
      <c r="G276" s="552">
        <v>7350000.0499999998</v>
      </c>
      <c r="H276" s="552">
        <v>1</v>
      </c>
      <c r="I276" s="553"/>
      <c r="K276" s="483" t="s">
        <v>264</v>
      </c>
    </row>
    <row r="277" spans="2:11" x14ac:dyDescent="0.25">
      <c r="B277" s="552">
        <v>93</v>
      </c>
      <c r="C277" s="553" t="s">
        <v>12</v>
      </c>
      <c r="D277" s="553" t="s">
        <v>85</v>
      </c>
      <c r="E277" s="553" t="s">
        <v>351</v>
      </c>
      <c r="F277" s="552">
        <v>10010000</v>
      </c>
      <c r="G277" s="552">
        <v>22516303.030000001</v>
      </c>
      <c r="H277" s="552">
        <v>1</v>
      </c>
      <c r="I277" s="553"/>
      <c r="K277" s="483" t="s">
        <v>264</v>
      </c>
    </row>
    <row r="278" spans="2:11" x14ac:dyDescent="0.25">
      <c r="B278" s="552">
        <v>93</v>
      </c>
      <c r="C278" s="553" t="s">
        <v>12</v>
      </c>
      <c r="D278" s="553" t="s">
        <v>288</v>
      </c>
      <c r="E278" s="553" t="s">
        <v>66</v>
      </c>
      <c r="F278" s="552">
        <v>6567000</v>
      </c>
      <c r="G278" s="552">
        <v>7033704.04</v>
      </c>
      <c r="H278" s="552">
        <v>1</v>
      </c>
      <c r="I278" s="553"/>
      <c r="K278" s="483" t="s">
        <v>264</v>
      </c>
    </row>
    <row r="279" spans="2:11" ht="30" x14ac:dyDescent="0.25">
      <c r="B279" s="552">
        <v>93</v>
      </c>
      <c r="C279" s="553" t="s">
        <v>12</v>
      </c>
      <c r="D279" s="553" t="s">
        <v>434</v>
      </c>
      <c r="E279" s="553" t="s">
        <v>83</v>
      </c>
      <c r="F279" s="552">
        <v>7100000</v>
      </c>
      <c r="G279" s="552">
        <v>8805943</v>
      </c>
      <c r="H279" s="552">
        <v>1</v>
      </c>
      <c r="I279" s="553"/>
      <c r="K279" s="483" t="s">
        <v>264</v>
      </c>
    </row>
    <row r="280" spans="2:11" x14ac:dyDescent="0.25">
      <c r="B280" s="552">
        <v>93</v>
      </c>
      <c r="C280" s="553" t="s">
        <v>13</v>
      </c>
      <c r="D280" s="553" t="s">
        <v>13</v>
      </c>
      <c r="E280" s="553" t="s">
        <v>476</v>
      </c>
      <c r="F280" s="552">
        <v>4082000</v>
      </c>
      <c r="G280" s="552">
        <v>7350000</v>
      </c>
      <c r="H280" s="552">
        <v>1</v>
      </c>
      <c r="I280" s="553"/>
      <c r="K280" s="483" t="s">
        <v>264</v>
      </c>
    </row>
    <row r="281" spans="2:11" x14ac:dyDescent="0.25">
      <c r="B281" s="552">
        <v>93</v>
      </c>
      <c r="C281" s="553" t="s">
        <v>13</v>
      </c>
      <c r="D281" s="553" t="s">
        <v>13</v>
      </c>
      <c r="E281" s="553" t="s">
        <v>411</v>
      </c>
      <c r="F281" s="552">
        <v>10641000</v>
      </c>
      <c r="G281" s="552">
        <v>10641000</v>
      </c>
      <c r="H281" s="552">
        <v>1</v>
      </c>
      <c r="I281" s="553"/>
      <c r="K281" s="483" t="s">
        <v>264</v>
      </c>
    </row>
    <row r="282" spans="2:11" x14ac:dyDescent="0.25">
      <c r="B282" s="552">
        <v>93</v>
      </c>
      <c r="C282" s="553" t="s">
        <v>67</v>
      </c>
      <c r="D282" s="553" t="s">
        <v>111</v>
      </c>
      <c r="E282" s="553" t="s">
        <v>111</v>
      </c>
      <c r="F282" s="552">
        <v>7100000</v>
      </c>
      <c r="G282" s="552">
        <v>7525000</v>
      </c>
      <c r="H282" s="552">
        <v>2</v>
      </c>
      <c r="I282" s="553"/>
      <c r="K282" s="483" t="s">
        <v>264</v>
      </c>
    </row>
    <row r="283" spans="2:11" x14ac:dyDescent="0.25">
      <c r="B283" s="552">
        <v>93</v>
      </c>
      <c r="C283" s="553" t="s">
        <v>67</v>
      </c>
      <c r="D283" s="553" t="s">
        <v>122</v>
      </c>
      <c r="E283" s="553" t="s">
        <v>153</v>
      </c>
      <c r="F283" s="552">
        <v>6567000</v>
      </c>
      <c r="G283" s="552">
        <v>7350000</v>
      </c>
      <c r="H283" s="552">
        <v>1</v>
      </c>
      <c r="I283" s="553"/>
      <c r="K283" s="483" t="s">
        <v>264</v>
      </c>
    </row>
    <row r="284" spans="2:11" x14ac:dyDescent="0.25">
      <c r="B284" s="552">
        <v>93</v>
      </c>
      <c r="C284" s="553" t="s">
        <v>67</v>
      </c>
      <c r="D284" s="553" t="s">
        <v>113</v>
      </c>
      <c r="E284" s="553" t="s">
        <v>310</v>
      </c>
      <c r="F284" s="552">
        <v>7100000</v>
      </c>
      <c r="G284" s="552">
        <v>7350000</v>
      </c>
      <c r="H284" s="552">
        <v>1</v>
      </c>
      <c r="I284" s="553"/>
      <c r="K284" s="483" t="s">
        <v>264</v>
      </c>
    </row>
    <row r="285" spans="2:11" x14ac:dyDescent="0.25">
      <c r="B285" s="552">
        <v>93</v>
      </c>
      <c r="C285" s="553" t="s">
        <v>68</v>
      </c>
      <c r="D285" s="553" t="s">
        <v>115</v>
      </c>
      <c r="E285" s="553" t="s">
        <v>477</v>
      </c>
      <c r="F285" s="552">
        <v>7100000</v>
      </c>
      <c r="G285" s="552">
        <v>7375000</v>
      </c>
      <c r="H285" s="552">
        <v>1</v>
      </c>
      <c r="I285" s="553"/>
      <c r="K285" s="483" t="s">
        <v>264</v>
      </c>
    </row>
    <row r="286" spans="2:11" x14ac:dyDescent="0.25">
      <c r="B286" s="552">
        <v>93</v>
      </c>
      <c r="C286" s="553" t="s">
        <v>68</v>
      </c>
      <c r="D286" s="553" t="s">
        <v>93</v>
      </c>
      <c r="E286" s="553" t="s">
        <v>117</v>
      </c>
      <c r="F286" s="552">
        <v>7100000</v>
      </c>
      <c r="G286" s="552">
        <v>7100000</v>
      </c>
      <c r="H286" s="552">
        <v>1</v>
      </c>
      <c r="I286" s="553"/>
      <c r="K286" s="483" t="s">
        <v>264</v>
      </c>
    </row>
    <row r="287" spans="2:11" x14ac:dyDescent="0.25">
      <c r="B287" s="552">
        <v>93</v>
      </c>
      <c r="C287" s="553" t="s">
        <v>145</v>
      </c>
      <c r="D287" s="553" t="s">
        <v>149</v>
      </c>
      <c r="E287" s="553" t="s">
        <v>74</v>
      </c>
      <c r="F287" s="552">
        <v>8835000</v>
      </c>
      <c r="G287" s="552">
        <v>9000000</v>
      </c>
      <c r="H287" s="552">
        <v>2</v>
      </c>
      <c r="I287" s="553"/>
      <c r="K287" s="483" t="s">
        <v>264</v>
      </c>
    </row>
    <row r="288" spans="2:11" x14ac:dyDescent="0.25">
      <c r="B288" s="552">
        <v>93</v>
      </c>
      <c r="C288" s="553" t="s">
        <v>145</v>
      </c>
      <c r="D288" s="553" t="s">
        <v>149</v>
      </c>
      <c r="E288" s="553" t="s">
        <v>104</v>
      </c>
      <c r="F288" s="552">
        <v>6981666.666666667</v>
      </c>
      <c r="G288" s="552">
        <v>8115000</v>
      </c>
      <c r="H288" s="552">
        <v>3</v>
      </c>
      <c r="I288" s="553"/>
      <c r="K288" s="483" t="s">
        <v>264</v>
      </c>
    </row>
    <row r="289" spans="2:11" x14ac:dyDescent="0.25">
      <c r="B289" s="552">
        <v>93</v>
      </c>
      <c r="C289" s="553" t="s">
        <v>145</v>
      </c>
      <c r="D289" s="553" t="s">
        <v>96</v>
      </c>
      <c r="E289" s="553" t="s">
        <v>162</v>
      </c>
      <c r="F289" s="552">
        <v>6833000</v>
      </c>
      <c r="G289" s="552">
        <v>7318000</v>
      </c>
      <c r="H289" s="552">
        <v>1</v>
      </c>
      <c r="I289" s="553"/>
      <c r="K289" s="483" t="s">
        <v>264</v>
      </c>
    </row>
    <row r="290" spans="2:11" x14ac:dyDescent="0.25">
      <c r="B290" s="552">
        <v>93</v>
      </c>
      <c r="C290" s="553" t="s">
        <v>142</v>
      </c>
      <c r="D290" s="553" t="s">
        <v>142</v>
      </c>
      <c r="E290" s="553" t="s">
        <v>442</v>
      </c>
      <c r="F290" s="552">
        <v>3993000</v>
      </c>
      <c r="G290" s="552">
        <v>4174237.08</v>
      </c>
      <c r="H290" s="552">
        <v>1</v>
      </c>
      <c r="I290" s="553"/>
      <c r="K290" s="483" t="s">
        <v>264</v>
      </c>
    </row>
    <row r="291" spans="2:11" x14ac:dyDescent="0.25">
      <c r="B291" s="552">
        <v>93</v>
      </c>
      <c r="C291" s="553" t="s">
        <v>142</v>
      </c>
      <c r="D291" s="553" t="s">
        <v>80</v>
      </c>
      <c r="E291" s="553" t="s">
        <v>80</v>
      </c>
      <c r="F291" s="552">
        <v>3283000</v>
      </c>
      <c r="G291" s="552">
        <v>23905000</v>
      </c>
      <c r="H291" s="552">
        <v>1</v>
      </c>
      <c r="I291" s="553"/>
      <c r="K291" s="483" t="s">
        <v>264</v>
      </c>
    </row>
    <row r="292" spans="2:11" x14ac:dyDescent="0.25">
      <c r="B292" s="552">
        <v>93</v>
      </c>
      <c r="C292" s="553" t="s">
        <v>142</v>
      </c>
      <c r="D292" s="553" t="s">
        <v>119</v>
      </c>
      <c r="E292" s="553" t="s">
        <v>88</v>
      </c>
      <c r="F292" s="552">
        <v>5591000</v>
      </c>
      <c r="G292" s="552">
        <v>18150072.399999999</v>
      </c>
      <c r="H292" s="552">
        <v>1</v>
      </c>
      <c r="I292" s="553"/>
      <c r="K292" s="483" t="s">
        <v>264</v>
      </c>
    </row>
    <row r="293" spans="2:11" x14ac:dyDescent="0.25">
      <c r="B293" s="552">
        <v>93</v>
      </c>
      <c r="C293" s="553" t="s">
        <v>142</v>
      </c>
      <c r="D293" s="553" t="s">
        <v>478</v>
      </c>
      <c r="E293" s="553" t="s">
        <v>479</v>
      </c>
      <c r="F293" s="552">
        <v>7100000</v>
      </c>
      <c r="G293" s="552">
        <v>7351960</v>
      </c>
      <c r="H293" s="552">
        <v>1</v>
      </c>
      <c r="I293" s="553"/>
      <c r="K293" s="483" t="s">
        <v>264</v>
      </c>
    </row>
    <row r="294" spans="2:11" x14ac:dyDescent="0.25">
      <c r="B294" s="552">
        <v>93</v>
      </c>
      <c r="C294" s="553" t="s">
        <v>142</v>
      </c>
      <c r="D294" s="553" t="s">
        <v>366</v>
      </c>
      <c r="E294" s="553" t="s">
        <v>443</v>
      </c>
      <c r="F294" s="552">
        <v>6336000</v>
      </c>
      <c r="G294" s="552">
        <v>11400000</v>
      </c>
      <c r="H294" s="552">
        <v>1</v>
      </c>
      <c r="I294" s="553"/>
      <c r="K294" s="483" t="s">
        <v>264</v>
      </c>
    </row>
    <row r="295" spans="2:11" x14ac:dyDescent="0.25">
      <c r="B295" s="552">
        <v>93</v>
      </c>
      <c r="C295" s="553" t="s">
        <v>142</v>
      </c>
      <c r="D295" s="553" t="s">
        <v>151</v>
      </c>
      <c r="E295" s="553" t="s">
        <v>106</v>
      </c>
      <c r="F295" s="552">
        <v>7100000</v>
      </c>
      <c r="G295" s="552">
        <v>9062000</v>
      </c>
      <c r="H295" s="552">
        <v>2</v>
      </c>
      <c r="I295" s="553"/>
      <c r="K295" s="483" t="s">
        <v>264</v>
      </c>
    </row>
    <row r="296" spans="2:11" x14ac:dyDescent="0.25">
      <c r="B296" s="552">
        <v>93</v>
      </c>
      <c r="C296" s="553" t="s">
        <v>142</v>
      </c>
      <c r="D296" s="553" t="s">
        <v>151</v>
      </c>
      <c r="E296" s="553" t="s">
        <v>301</v>
      </c>
      <c r="F296" s="552">
        <v>7100000</v>
      </c>
      <c r="G296" s="552">
        <v>7280000</v>
      </c>
      <c r="H296" s="552">
        <v>1</v>
      </c>
      <c r="I296" s="553"/>
      <c r="K296" s="483" t="s">
        <v>264</v>
      </c>
    </row>
    <row r="297" spans="2:11" x14ac:dyDescent="0.25">
      <c r="B297" s="552">
        <v>93</v>
      </c>
      <c r="C297" s="553" t="s">
        <v>142</v>
      </c>
      <c r="D297" s="553" t="s">
        <v>151</v>
      </c>
      <c r="E297" s="553" t="s">
        <v>81</v>
      </c>
      <c r="F297" s="552">
        <v>8808000</v>
      </c>
      <c r="G297" s="552">
        <v>8998172.3900000006</v>
      </c>
      <c r="H297" s="552">
        <v>2</v>
      </c>
      <c r="I297" s="553"/>
      <c r="K297" s="483" t="s">
        <v>264</v>
      </c>
    </row>
    <row r="298" spans="2:11" x14ac:dyDescent="0.25">
      <c r="B298" s="552">
        <v>93</v>
      </c>
      <c r="C298" s="553" t="s">
        <v>142</v>
      </c>
      <c r="D298" s="553" t="s">
        <v>151</v>
      </c>
      <c r="E298" s="553" t="s">
        <v>157</v>
      </c>
      <c r="F298" s="552">
        <v>7100000</v>
      </c>
      <c r="G298" s="552">
        <v>7285000</v>
      </c>
      <c r="H298" s="552">
        <v>3</v>
      </c>
      <c r="I298" s="553"/>
      <c r="K298" s="483" t="s">
        <v>264</v>
      </c>
    </row>
    <row r="299" spans="2:11" x14ac:dyDescent="0.25">
      <c r="B299" s="552">
        <v>93</v>
      </c>
      <c r="C299" s="553" t="s">
        <v>12</v>
      </c>
      <c r="D299" s="553" t="s">
        <v>12</v>
      </c>
      <c r="E299" s="553" t="s">
        <v>80</v>
      </c>
      <c r="F299" s="552">
        <v>5325000</v>
      </c>
      <c r="G299" s="552">
        <v>21344252.710000001</v>
      </c>
      <c r="H299" s="552">
        <v>2</v>
      </c>
      <c r="I299" s="553"/>
      <c r="K299" s="483" t="s">
        <v>264</v>
      </c>
    </row>
    <row r="300" spans="2:11" x14ac:dyDescent="0.25">
      <c r="B300" s="552">
        <v>93</v>
      </c>
      <c r="C300" s="553" t="s">
        <v>12</v>
      </c>
      <c r="D300" s="553" t="s">
        <v>144</v>
      </c>
      <c r="E300" s="553" t="s">
        <v>427</v>
      </c>
      <c r="F300" s="552">
        <v>7100000</v>
      </c>
      <c r="G300" s="552">
        <v>12150004.390000001</v>
      </c>
      <c r="H300" s="552">
        <v>1</v>
      </c>
      <c r="I300" s="553"/>
      <c r="K300" s="483" t="s">
        <v>264</v>
      </c>
    </row>
    <row r="301" spans="2:11" x14ac:dyDescent="0.25">
      <c r="B301" s="552">
        <v>93</v>
      </c>
      <c r="C301" s="553" t="s">
        <v>12</v>
      </c>
      <c r="D301" s="553" t="s">
        <v>144</v>
      </c>
      <c r="E301" s="553" t="s">
        <v>403</v>
      </c>
      <c r="F301" s="552">
        <v>7100000</v>
      </c>
      <c r="G301" s="552">
        <v>10100872.060000001</v>
      </c>
      <c r="H301" s="552">
        <v>1</v>
      </c>
      <c r="I301" s="553"/>
      <c r="K301" s="483" t="s">
        <v>264</v>
      </c>
    </row>
    <row r="302" spans="2:11" x14ac:dyDescent="0.25">
      <c r="B302" s="552">
        <v>93</v>
      </c>
      <c r="C302" s="553" t="s">
        <v>12</v>
      </c>
      <c r="D302" s="553" t="s">
        <v>85</v>
      </c>
      <c r="E302" s="553" t="s">
        <v>85</v>
      </c>
      <c r="F302" s="552">
        <v>3550000</v>
      </c>
      <c r="G302" s="552">
        <v>8107870.4349999996</v>
      </c>
      <c r="H302" s="552">
        <v>2</v>
      </c>
      <c r="I302" s="553"/>
      <c r="K302" s="483" t="s">
        <v>264</v>
      </c>
    </row>
    <row r="303" spans="2:11" x14ac:dyDescent="0.25">
      <c r="B303" s="552">
        <v>93</v>
      </c>
      <c r="C303" s="553" t="s">
        <v>12</v>
      </c>
      <c r="D303" s="553" t="s">
        <v>86</v>
      </c>
      <c r="E303" s="553" t="s">
        <v>261</v>
      </c>
      <c r="F303" s="552">
        <v>6878000</v>
      </c>
      <c r="G303" s="552">
        <v>10245250.465</v>
      </c>
      <c r="H303" s="552">
        <v>2</v>
      </c>
      <c r="I303" s="553"/>
      <c r="K303" s="483" t="s">
        <v>264</v>
      </c>
    </row>
    <row r="304" spans="2:11" x14ac:dyDescent="0.25">
      <c r="B304" s="552">
        <v>93</v>
      </c>
      <c r="C304" s="553" t="s">
        <v>12</v>
      </c>
      <c r="D304" s="553" t="s">
        <v>86</v>
      </c>
      <c r="E304" s="553" t="s">
        <v>417</v>
      </c>
      <c r="F304" s="552">
        <v>7100000</v>
      </c>
      <c r="G304" s="552">
        <v>10910143.51</v>
      </c>
      <c r="H304" s="552">
        <v>1</v>
      </c>
      <c r="I304" s="553"/>
      <c r="K304" s="483" t="s">
        <v>264</v>
      </c>
    </row>
    <row r="305" spans="2:11" x14ac:dyDescent="0.25">
      <c r="B305" s="552">
        <v>93</v>
      </c>
      <c r="C305" s="553" t="s">
        <v>12</v>
      </c>
      <c r="D305" s="553" t="s">
        <v>288</v>
      </c>
      <c r="E305" s="553" t="s">
        <v>480</v>
      </c>
      <c r="F305" s="552">
        <v>6744000</v>
      </c>
      <c r="G305" s="552">
        <v>19174712.91</v>
      </c>
      <c r="H305" s="552">
        <v>1</v>
      </c>
      <c r="I305" s="553"/>
      <c r="K305" s="483" t="s">
        <v>264</v>
      </c>
    </row>
    <row r="306" spans="2:11" x14ac:dyDescent="0.25">
      <c r="B306" s="552">
        <v>93</v>
      </c>
      <c r="C306" s="553" t="s">
        <v>12</v>
      </c>
      <c r="D306" s="553" t="s">
        <v>108</v>
      </c>
      <c r="E306" s="553" t="s">
        <v>131</v>
      </c>
      <c r="F306" s="552">
        <v>6656000</v>
      </c>
      <c r="G306" s="552">
        <v>10953500</v>
      </c>
      <c r="H306" s="552">
        <v>2</v>
      </c>
      <c r="I306" s="553"/>
      <c r="K306" s="483" t="s">
        <v>264</v>
      </c>
    </row>
    <row r="307" spans="2:11" x14ac:dyDescent="0.25">
      <c r="B307" s="552">
        <v>93</v>
      </c>
      <c r="C307" s="553" t="s">
        <v>12</v>
      </c>
      <c r="D307" s="553" t="s">
        <v>108</v>
      </c>
      <c r="E307" s="553" t="s">
        <v>109</v>
      </c>
      <c r="F307" s="552">
        <v>6966500</v>
      </c>
      <c r="G307" s="552">
        <v>11694555.439999999</v>
      </c>
      <c r="H307" s="552">
        <v>2</v>
      </c>
      <c r="I307" s="553"/>
      <c r="K307" s="483" t="s">
        <v>264</v>
      </c>
    </row>
    <row r="308" spans="2:11" x14ac:dyDescent="0.25">
      <c r="B308" s="552">
        <v>93</v>
      </c>
      <c r="C308" s="553" t="s">
        <v>12</v>
      </c>
      <c r="D308" s="553" t="s">
        <v>108</v>
      </c>
      <c r="E308" s="553" t="s">
        <v>132</v>
      </c>
      <c r="F308" s="552">
        <v>7011000</v>
      </c>
      <c r="G308" s="552">
        <v>16432628.5</v>
      </c>
      <c r="H308" s="552">
        <v>2</v>
      </c>
      <c r="I308" s="553"/>
      <c r="K308" s="483" t="s">
        <v>264</v>
      </c>
    </row>
    <row r="309" spans="2:11" x14ac:dyDescent="0.25">
      <c r="B309" s="552">
        <v>93</v>
      </c>
      <c r="C309" s="553" t="s">
        <v>12</v>
      </c>
      <c r="D309" s="553" t="s">
        <v>108</v>
      </c>
      <c r="E309" s="553" t="s">
        <v>133</v>
      </c>
      <c r="F309" s="552">
        <v>7100000</v>
      </c>
      <c r="G309" s="552">
        <v>12799495.26</v>
      </c>
      <c r="H309" s="552">
        <v>1</v>
      </c>
      <c r="I309" s="553"/>
      <c r="K309" s="483" t="s">
        <v>264</v>
      </c>
    </row>
    <row r="310" spans="2:11" x14ac:dyDescent="0.25">
      <c r="B310" s="552">
        <v>93</v>
      </c>
      <c r="C310" s="553" t="s">
        <v>12</v>
      </c>
      <c r="D310" s="553" t="s">
        <v>108</v>
      </c>
      <c r="E310" s="553" t="s">
        <v>153</v>
      </c>
      <c r="F310" s="552">
        <v>4703000</v>
      </c>
      <c r="G310" s="552">
        <v>8795505</v>
      </c>
      <c r="H310" s="552">
        <v>1</v>
      </c>
      <c r="I310" s="553"/>
      <c r="K310" s="483" t="s">
        <v>264</v>
      </c>
    </row>
    <row r="311" spans="2:11" x14ac:dyDescent="0.25">
      <c r="B311" s="552">
        <v>93</v>
      </c>
      <c r="C311" s="553" t="s">
        <v>12</v>
      </c>
      <c r="D311" s="553" t="s">
        <v>108</v>
      </c>
      <c r="E311" s="553" t="s">
        <v>163</v>
      </c>
      <c r="F311" s="552">
        <v>5147000</v>
      </c>
      <c r="G311" s="552">
        <v>11377000</v>
      </c>
      <c r="H311" s="552">
        <v>1</v>
      </c>
      <c r="I311" s="553"/>
      <c r="K311" s="483" t="s">
        <v>264</v>
      </c>
    </row>
    <row r="312" spans="2:11" x14ac:dyDescent="0.25">
      <c r="B312" s="552">
        <v>93</v>
      </c>
      <c r="C312" s="553" t="s">
        <v>12</v>
      </c>
      <c r="D312" s="553" t="s">
        <v>108</v>
      </c>
      <c r="E312" s="553" t="s">
        <v>135</v>
      </c>
      <c r="F312" s="552">
        <v>6745000</v>
      </c>
      <c r="G312" s="552">
        <v>7666810.1849999996</v>
      </c>
      <c r="H312" s="552">
        <v>2</v>
      </c>
      <c r="I312" s="553"/>
      <c r="K312" s="483" t="s">
        <v>264</v>
      </c>
    </row>
    <row r="313" spans="2:11" x14ac:dyDescent="0.25">
      <c r="B313" s="552">
        <v>93</v>
      </c>
      <c r="C313" s="553" t="s">
        <v>12</v>
      </c>
      <c r="D313" s="553" t="s">
        <v>289</v>
      </c>
      <c r="E313" s="553" t="s">
        <v>289</v>
      </c>
      <c r="F313" s="552">
        <v>7100000</v>
      </c>
      <c r="G313" s="552">
        <v>16401395</v>
      </c>
      <c r="H313" s="552">
        <v>1</v>
      </c>
      <c r="I313" s="553"/>
      <c r="K313" s="483" t="s">
        <v>264</v>
      </c>
    </row>
    <row r="314" spans="2:11" x14ac:dyDescent="0.25">
      <c r="B314" s="552">
        <v>93</v>
      </c>
      <c r="C314" s="553" t="s">
        <v>12</v>
      </c>
      <c r="D314" s="553" t="s">
        <v>87</v>
      </c>
      <c r="E314" s="553" t="s">
        <v>87</v>
      </c>
      <c r="F314" s="552">
        <v>6390000</v>
      </c>
      <c r="G314" s="552">
        <v>13700000</v>
      </c>
      <c r="H314" s="552">
        <v>1</v>
      </c>
      <c r="I314" s="553"/>
      <c r="K314" s="483" t="s">
        <v>264</v>
      </c>
    </row>
    <row r="315" spans="2:11" x14ac:dyDescent="0.25">
      <c r="B315" s="552">
        <v>93</v>
      </c>
      <c r="C315" s="553" t="s">
        <v>12</v>
      </c>
      <c r="D315" s="553" t="s">
        <v>87</v>
      </c>
      <c r="E315" s="553" t="s">
        <v>315</v>
      </c>
      <c r="F315" s="552">
        <v>6212000</v>
      </c>
      <c r="G315" s="552">
        <v>7350000</v>
      </c>
      <c r="H315" s="552">
        <v>1</v>
      </c>
      <c r="I315" s="553"/>
      <c r="K315" s="483" t="s">
        <v>264</v>
      </c>
    </row>
    <row r="316" spans="2:11" x14ac:dyDescent="0.25">
      <c r="B316" s="552">
        <v>93</v>
      </c>
      <c r="C316" s="553" t="s">
        <v>12</v>
      </c>
      <c r="D316" s="553" t="s">
        <v>87</v>
      </c>
      <c r="E316" s="553" t="s">
        <v>120</v>
      </c>
      <c r="F316" s="552">
        <v>7100000</v>
      </c>
      <c r="G316" s="552">
        <v>7450000</v>
      </c>
      <c r="H316" s="552">
        <v>1</v>
      </c>
      <c r="I316" s="553"/>
      <c r="K316" s="483" t="s">
        <v>264</v>
      </c>
    </row>
    <row r="317" spans="2:11" x14ac:dyDescent="0.25">
      <c r="B317" s="552">
        <v>93</v>
      </c>
      <c r="C317" s="553" t="s">
        <v>12</v>
      </c>
      <c r="D317" s="553" t="s">
        <v>110</v>
      </c>
      <c r="E317" s="553" t="s">
        <v>110</v>
      </c>
      <c r="F317" s="552">
        <v>6390000</v>
      </c>
      <c r="G317" s="552">
        <v>8097000</v>
      </c>
      <c r="H317" s="552">
        <v>1</v>
      </c>
      <c r="I317" s="553"/>
      <c r="K317" s="483" t="s">
        <v>264</v>
      </c>
    </row>
    <row r="318" spans="2:11" x14ac:dyDescent="0.25">
      <c r="B318" s="552">
        <v>93</v>
      </c>
      <c r="C318" s="553" t="s">
        <v>14</v>
      </c>
      <c r="D318" s="553" t="s">
        <v>428</v>
      </c>
      <c r="E318" s="553" t="s">
        <v>481</v>
      </c>
      <c r="F318" s="552">
        <v>7011000</v>
      </c>
      <c r="G318" s="552">
        <v>7321668.75</v>
      </c>
      <c r="H318" s="552">
        <v>1</v>
      </c>
      <c r="I318" s="553"/>
      <c r="K318" s="483" t="s">
        <v>264</v>
      </c>
    </row>
    <row r="319" spans="2:11" x14ac:dyDescent="0.25">
      <c r="B319" s="552">
        <v>93</v>
      </c>
      <c r="C319" s="553" t="s">
        <v>14</v>
      </c>
      <c r="D319" s="553" t="s">
        <v>148</v>
      </c>
      <c r="E319" s="553" t="s">
        <v>128</v>
      </c>
      <c r="F319" s="552">
        <v>10650000</v>
      </c>
      <c r="G319" s="552">
        <v>10900000</v>
      </c>
      <c r="H319" s="552">
        <v>1</v>
      </c>
      <c r="I319" s="553"/>
      <c r="K319" s="483" t="s">
        <v>264</v>
      </c>
    </row>
    <row r="320" spans="2:11" x14ac:dyDescent="0.25">
      <c r="B320" s="552">
        <v>93</v>
      </c>
      <c r="C320" s="553" t="s">
        <v>14</v>
      </c>
      <c r="D320" s="553" t="s">
        <v>148</v>
      </c>
      <c r="E320" s="553" t="s">
        <v>159</v>
      </c>
      <c r="F320" s="552">
        <v>6478500</v>
      </c>
      <c r="G320" s="552">
        <v>11647000</v>
      </c>
      <c r="H320" s="552">
        <v>2</v>
      </c>
      <c r="I320" s="553"/>
      <c r="K320" s="483" t="s">
        <v>264</v>
      </c>
    </row>
    <row r="321" spans="2:11" x14ac:dyDescent="0.25">
      <c r="B321" s="552">
        <v>93</v>
      </c>
      <c r="C321" s="553" t="s">
        <v>67</v>
      </c>
      <c r="D321" s="553" t="s">
        <v>122</v>
      </c>
      <c r="E321" s="553" t="s">
        <v>153</v>
      </c>
      <c r="F321" s="552">
        <v>5058000</v>
      </c>
      <c r="G321" s="552">
        <v>7350000</v>
      </c>
      <c r="H321" s="552">
        <v>1</v>
      </c>
      <c r="I321" s="553"/>
      <c r="K321" s="483" t="s">
        <v>264</v>
      </c>
    </row>
    <row r="322" spans="2:11" x14ac:dyDescent="0.25">
      <c r="B322" s="552">
        <v>93</v>
      </c>
      <c r="C322" s="553" t="s">
        <v>67</v>
      </c>
      <c r="D322" s="553" t="s">
        <v>286</v>
      </c>
      <c r="E322" s="553" t="s">
        <v>286</v>
      </c>
      <c r="F322" s="552">
        <v>6016600</v>
      </c>
      <c r="G322" s="552">
        <v>16306663.878</v>
      </c>
      <c r="H322" s="552">
        <v>5</v>
      </c>
      <c r="I322" s="553"/>
      <c r="K322" s="483" t="s">
        <v>264</v>
      </c>
    </row>
    <row r="323" spans="2:11" x14ac:dyDescent="0.25">
      <c r="B323" s="552">
        <v>93</v>
      </c>
      <c r="C323" s="553" t="s">
        <v>67</v>
      </c>
      <c r="D323" s="553" t="s">
        <v>294</v>
      </c>
      <c r="E323" s="553" t="s">
        <v>345</v>
      </c>
      <c r="F323" s="552">
        <v>7100000</v>
      </c>
      <c r="G323" s="552">
        <v>7400000</v>
      </c>
      <c r="H323" s="552">
        <v>1</v>
      </c>
      <c r="I323" s="553"/>
      <c r="K323" s="483" t="s">
        <v>264</v>
      </c>
    </row>
    <row r="324" spans="2:11" x14ac:dyDescent="0.25">
      <c r="B324" s="552">
        <v>93</v>
      </c>
      <c r="C324" s="553" t="s">
        <v>67</v>
      </c>
      <c r="D324" s="553" t="s">
        <v>294</v>
      </c>
      <c r="E324" s="553" t="s">
        <v>302</v>
      </c>
      <c r="F324" s="552">
        <v>10650000</v>
      </c>
      <c r="G324" s="552">
        <v>10950000</v>
      </c>
      <c r="H324" s="552">
        <v>1</v>
      </c>
      <c r="I324" s="553"/>
      <c r="K324" s="483" t="s">
        <v>264</v>
      </c>
    </row>
    <row r="325" spans="2:11" x14ac:dyDescent="0.25">
      <c r="B325" s="552">
        <v>93</v>
      </c>
      <c r="C325" s="553" t="s">
        <v>67</v>
      </c>
      <c r="D325" s="553" t="s">
        <v>154</v>
      </c>
      <c r="E325" s="553" t="s">
        <v>154</v>
      </c>
      <c r="F325" s="552">
        <v>7100000</v>
      </c>
      <c r="G325" s="552">
        <v>11123500</v>
      </c>
      <c r="H325" s="552">
        <v>2</v>
      </c>
      <c r="I325" s="553"/>
      <c r="K325" s="483" t="s">
        <v>264</v>
      </c>
    </row>
    <row r="326" spans="2:11" x14ac:dyDescent="0.25">
      <c r="B326" s="552">
        <v>93</v>
      </c>
      <c r="C326" s="553" t="s">
        <v>67</v>
      </c>
      <c r="D326" s="553" t="s">
        <v>154</v>
      </c>
      <c r="E326" s="553" t="s">
        <v>91</v>
      </c>
      <c r="F326" s="552">
        <v>7100000</v>
      </c>
      <c r="G326" s="552">
        <v>7300000.0199999996</v>
      </c>
      <c r="H326" s="552">
        <v>1</v>
      </c>
      <c r="I326" s="553"/>
      <c r="K326" s="483" t="s">
        <v>264</v>
      </c>
    </row>
    <row r="327" spans="2:11" x14ac:dyDescent="0.25">
      <c r="B327" s="552">
        <v>93</v>
      </c>
      <c r="C327" s="553" t="s">
        <v>68</v>
      </c>
      <c r="D327" s="553" t="s">
        <v>68</v>
      </c>
      <c r="E327" s="553" t="s">
        <v>430</v>
      </c>
      <c r="F327" s="552">
        <v>5680000</v>
      </c>
      <c r="G327" s="552">
        <v>5984000</v>
      </c>
      <c r="H327" s="552">
        <v>1</v>
      </c>
      <c r="I327" s="553"/>
      <c r="K327" s="483" t="s">
        <v>264</v>
      </c>
    </row>
    <row r="328" spans="2:11" x14ac:dyDescent="0.25">
      <c r="B328" s="552">
        <v>93</v>
      </c>
      <c r="C328" s="553" t="s">
        <v>68</v>
      </c>
      <c r="D328" s="553" t="s">
        <v>68</v>
      </c>
      <c r="E328" s="553" t="s">
        <v>396</v>
      </c>
      <c r="F328" s="552">
        <v>3728000</v>
      </c>
      <c r="G328" s="552">
        <v>4048000</v>
      </c>
      <c r="H328" s="552">
        <v>1</v>
      </c>
      <c r="I328" s="553"/>
      <c r="K328" s="483" t="s">
        <v>264</v>
      </c>
    </row>
    <row r="329" spans="2:11" x14ac:dyDescent="0.25">
      <c r="B329" s="552">
        <v>93</v>
      </c>
      <c r="C329" s="553" t="s">
        <v>68</v>
      </c>
      <c r="D329" s="553" t="s">
        <v>68</v>
      </c>
      <c r="E329" s="553" t="s">
        <v>118</v>
      </c>
      <c r="F329" s="552">
        <v>6478333.333333333</v>
      </c>
      <c r="G329" s="552">
        <v>13758216.666666666</v>
      </c>
      <c r="H329" s="552">
        <v>3</v>
      </c>
      <c r="I329" s="553"/>
      <c r="K329" s="483" t="s">
        <v>264</v>
      </c>
    </row>
    <row r="330" spans="2:11" x14ac:dyDescent="0.25">
      <c r="B330" s="552">
        <v>93</v>
      </c>
      <c r="C330" s="553" t="s">
        <v>68</v>
      </c>
      <c r="D330" s="553" t="s">
        <v>66</v>
      </c>
      <c r="E330" s="553" t="s">
        <v>66</v>
      </c>
      <c r="F330" s="552">
        <v>8875000</v>
      </c>
      <c r="G330" s="552">
        <v>9140000</v>
      </c>
      <c r="H330" s="552">
        <v>2</v>
      </c>
      <c r="I330" s="553"/>
      <c r="K330" s="483" t="s">
        <v>264</v>
      </c>
    </row>
    <row r="331" spans="2:11" x14ac:dyDescent="0.25">
      <c r="B331" s="552">
        <v>93</v>
      </c>
      <c r="C331" s="553" t="s">
        <v>68</v>
      </c>
      <c r="D331" s="553" t="s">
        <v>66</v>
      </c>
      <c r="E331" s="553" t="s">
        <v>349</v>
      </c>
      <c r="F331" s="552">
        <v>7100000</v>
      </c>
      <c r="G331" s="552">
        <v>7450000</v>
      </c>
      <c r="H331" s="552">
        <v>1</v>
      </c>
      <c r="I331" s="553"/>
      <c r="K331" s="483" t="s">
        <v>264</v>
      </c>
    </row>
    <row r="332" spans="2:11" x14ac:dyDescent="0.25">
      <c r="B332" s="552">
        <v>93</v>
      </c>
      <c r="C332" s="553" t="s">
        <v>68</v>
      </c>
      <c r="D332" s="553" t="s">
        <v>66</v>
      </c>
      <c r="E332" s="553" t="s">
        <v>440</v>
      </c>
      <c r="F332" s="552">
        <v>6567000</v>
      </c>
      <c r="G332" s="552">
        <v>12030000</v>
      </c>
      <c r="H332" s="552">
        <v>1</v>
      </c>
      <c r="I332" s="553"/>
      <c r="K332" s="483" t="s">
        <v>264</v>
      </c>
    </row>
    <row r="333" spans="2:11" x14ac:dyDescent="0.25">
      <c r="B333" s="552">
        <v>93</v>
      </c>
      <c r="C333" s="553" t="s">
        <v>68</v>
      </c>
      <c r="D333" s="553" t="s">
        <v>69</v>
      </c>
      <c r="E333" s="553" t="s">
        <v>409</v>
      </c>
      <c r="F333" s="552">
        <v>7100000</v>
      </c>
      <c r="G333" s="552">
        <v>9400000</v>
      </c>
      <c r="H333" s="552">
        <v>1</v>
      </c>
      <c r="I333" s="553"/>
      <c r="K333" s="483" t="s">
        <v>264</v>
      </c>
    </row>
    <row r="334" spans="2:11" x14ac:dyDescent="0.25">
      <c r="B334" s="552">
        <v>93</v>
      </c>
      <c r="C334" s="553" t="s">
        <v>68</v>
      </c>
      <c r="D334" s="553" t="s">
        <v>71</v>
      </c>
      <c r="E334" s="553" t="s">
        <v>72</v>
      </c>
      <c r="F334" s="552">
        <v>7100000</v>
      </c>
      <c r="G334" s="552">
        <v>7350000</v>
      </c>
      <c r="H334" s="552">
        <v>1</v>
      </c>
      <c r="I334" s="553"/>
      <c r="K334" s="483" t="s">
        <v>264</v>
      </c>
    </row>
    <row r="335" spans="2:11" x14ac:dyDescent="0.25">
      <c r="B335" s="552">
        <v>93</v>
      </c>
      <c r="C335" s="553" t="s">
        <v>145</v>
      </c>
      <c r="D335" s="553" t="s">
        <v>149</v>
      </c>
      <c r="E335" s="553" t="s">
        <v>74</v>
      </c>
      <c r="F335" s="552">
        <v>7100000</v>
      </c>
      <c r="G335" s="552">
        <v>7272500</v>
      </c>
      <c r="H335" s="552">
        <v>2</v>
      </c>
      <c r="I335" s="553"/>
      <c r="K335" s="483" t="s">
        <v>264</v>
      </c>
    </row>
    <row r="336" spans="2:11" x14ac:dyDescent="0.25">
      <c r="B336" s="552">
        <v>93</v>
      </c>
      <c r="C336" s="553" t="s">
        <v>145</v>
      </c>
      <c r="D336" s="553" t="s">
        <v>149</v>
      </c>
      <c r="E336" s="553" t="s">
        <v>104</v>
      </c>
      <c r="F336" s="552">
        <v>7100000</v>
      </c>
      <c r="G336" s="552">
        <v>7425000</v>
      </c>
      <c r="H336" s="552">
        <v>2</v>
      </c>
      <c r="I336" s="553"/>
      <c r="K336" s="483" t="s">
        <v>264</v>
      </c>
    </row>
    <row r="337" spans="2:11" x14ac:dyDescent="0.25">
      <c r="B337" s="552">
        <v>93</v>
      </c>
      <c r="C337" s="553" t="s">
        <v>145</v>
      </c>
      <c r="D337" s="553" t="s">
        <v>149</v>
      </c>
      <c r="E337" s="553" t="s">
        <v>75</v>
      </c>
      <c r="F337" s="552">
        <v>7100000</v>
      </c>
      <c r="G337" s="552">
        <v>11290000</v>
      </c>
      <c r="H337" s="552">
        <v>1</v>
      </c>
      <c r="I337" s="553"/>
      <c r="K337" s="483" t="s">
        <v>264</v>
      </c>
    </row>
    <row r="338" spans="2:11" x14ac:dyDescent="0.25">
      <c r="B338" s="552">
        <v>93</v>
      </c>
      <c r="C338" s="553" t="s">
        <v>145</v>
      </c>
      <c r="D338" s="553" t="s">
        <v>150</v>
      </c>
      <c r="E338" s="553" t="s">
        <v>150</v>
      </c>
      <c r="F338" s="552">
        <v>7100000</v>
      </c>
      <c r="G338" s="552">
        <v>7350000</v>
      </c>
      <c r="H338" s="552">
        <v>1</v>
      </c>
      <c r="I338" s="553"/>
      <c r="K338" s="483" t="s">
        <v>264</v>
      </c>
    </row>
    <row r="339" spans="2:11" ht="30" x14ac:dyDescent="0.25">
      <c r="B339" s="552">
        <v>94</v>
      </c>
      <c r="C339" s="553" t="s">
        <v>142</v>
      </c>
      <c r="D339" s="553" t="s">
        <v>433</v>
      </c>
      <c r="E339" s="553" t="s">
        <v>84</v>
      </c>
      <c r="F339" s="552">
        <v>4260000</v>
      </c>
      <c r="G339" s="552">
        <v>4470196.45</v>
      </c>
      <c r="H339" s="552">
        <v>1</v>
      </c>
      <c r="I339" s="553"/>
      <c r="K339" s="483" t="s">
        <v>264</v>
      </c>
    </row>
    <row r="340" spans="2:11" x14ac:dyDescent="0.25">
      <c r="B340" s="552">
        <v>94</v>
      </c>
      <c r="C340" s="553" t="s">
        <v>142</v>
      </c>
      <c r="D340" s="553" t="s">
        <v>151</v>
      </c>
      <c r="E340" s="553" t="s">
        <v>106</v>
      </c>
      <c r="F340" s="552">
        <v>7100000</v>
      </c>
      <c r="G340" s="552">
        <v>7132416.4800000004</v>
      </c>
      <c r="H340" s="552">
        <v>1</v>
      </c>
      <c r="I340" s="553"/>
      <c r="K340" s="483" t="s">
        <v>264</v>
      </c>
    </row>
    <row r="341" spans="2:11" x14ac:dyDescent="0.25">
      <c r="B341" s="552">
        <v>94</v>
      </c>
      <c r="C341" s="553" t="s">
        <v>142</v>
      </c>
      <c r="D341" s="553" t="s">
        <v>151</v>
      </c>
      <c r="E341" s="553" t="s">
        <v>81</v>
      </c>
      <c r="F341" s="552">
        <v>5887000</v>
      </c>
      <c r="G341" s="552">
        <v>5950481.6033333335</v>
      </c>
      <c r="H341" s="552">
        <v>3</v>
      </c>
      <c r="I341" s="553"/>
      <c r="K341" s="483" t="s">
        <v>264</v>
      </c>
    </row>
    <row r="342" spans="2:11" x14ac:dyDescent="0.25">
      <c r="B342" s="552">
        <v>94</v>
      </c>
      <c r="C342" s="553" t="s">
        <v>142</v>
      </c>
      <c r="D342" s="553" t="s">
        <v>151</v>
      </c>
      <c r="E342" s="553" t="s">
        <v>107</v>
      </c>
      <c r="F342" s="552">
        <v>8283333.333333333</v>
      </c>
      <c r="G342" s="552">
        <v>8370777.7333333334</v>
      </c>
      <c r="H342" s="552">
        <v>3</v>
      </c>
      <c r="I342" s="553"/>
      <c r="K342" s="483" t="s">
        <v>264</v>
      </c>
    </row>
    <row r="343" spans="2:11" x14ac:dyDescent="0.25">
      <c r="B343" s="552">
        <v>94</v>
      </c>
      <c r="C343" s="553" t="s">
        <v>142</v>
      </c>
      <c r="D343" s="553" t="s">
        <v>151</v>
      </c>
      <c r="E343" s="553" t="s">
        <v>83</v>
      </c>
      <c r="F343" s="552">
        <v>8875000</v>
      </c>
      <c r="G343" s="552">
        <v>8925622.4049999993</v>
      </c>
      <c r="H343" s="552">
        <v>2</v>
      </c>
      <c r="I343" s="553"/>
      <c r="K343" s="483" t="s">
        <v>264</v>
      </c>
    </row>
    <row r="344" spans="2:11" x14ac:dyDescent="0.25">
      <c r="B344" s="552">
        <v>94</v>
      </c>
      <c r="C344" s="553" t="s">
        <v>142</v>
      </c>
      <c r="D344" s="553" t="s">
        <v>151</v>
      </c>
      <c r="E344" s="553" t="s">
        <v>157</v>
      </c>
      <c r="F344" s="552">
        <v>6580142.8571428573</v>
      </c>
      <c r="G344" s="552">
        <v>7632728.5614285721</v>
      </c>
      <c r="H344" s="552">
        <v>7</v>
      </c>
      <c r="I344" s="553"/>
      <c r="K344" s="483" t="s">
        <v>264</v>
      </c>
    </row>
    <row r="345" spans="2:11" x14ac:dyDescent="0.25">
      <c r="B345" s="552">
        <v>94</v>
      </c>
      <c r="C345" s="553" t="s">
        <v>142</v>
      </c>
      <c r="D345" s="553" t="s">
        <v>151</v>
      </c>
      <c r="E345" s="553" t="s">
        <v>343</v>
      </c>
      <c r="F345" s="552">
        <v>7100000</v>
      </c>
      <c r="G345" s="552">
        <v>7132416.4800000004</v>
      </c>
      <c r="H345" s="552">
        <v>1</v>
      </c>
      <c r="I345" s="553"/>
      <c r="K345" s="483" t="s">
        <v>264</v>
      </c>
    </row>
    <row r="346" spans="2:11" x14ac:dyDescent="0.25">
      <c r="B346" s="552">
        <v>94</v>
      </c>
      <c r="C346" s="553" t="s">
        <v>142</v>
      </c>
      <c r="D346" s="553" t="s">
        <v>151</v>
      </c>
      <c r="E346" s="553" t="s">
        <v>474</v>
      </c>
      <c r="F346" s="552">
        <v>10650000</v>
      </c>
      <c r="G346" s="552">
        <v>10687988.99</v>
      </c>
      <c r="H346" s="552">
        <v>1</v>
      </c>
      <c r="I346" s="553"/>
      <c r="K346" s="483" t="s">
        <v>264</v>
      </c>
    </row>
    <row r="347" spans="2:11" x14ac:dyDescent="0.25">
      <c r="B347" s="552">
        <v>94</v>
      </c>
      <c r="C347" s="553" t="s">
        <v>68</v>
      </c>
      <c r="D347" s="553" t="s">
        <v>66</v>
      </c>
      <c r="E347" s="553" t="s">
        <v>440</v>
      </c>
      <c r="F347" s="552">
        <v>7100000</v>
      </c>
      <c r="G347" s="552">
        <v>7132416.4800000004</v>
      </c>
      <c r="H347" s="552">
        <v>1</v>
      </c>
      <c r="I347" s="553"/>
      <c r="K347" s="483" t="s">
        <v>264</v>
      </c>
    </row>
    <row r="348" spans="2:11" x14ac:dyDescent="0.25">
      <c r="B348" s="552">
        <v>94</v>
      </c>
      <c r="C348" s="553" t="s">
        <v>68</v>
      </c>
      <c r="D348" s="553" t="s">
        <v>69</v>
      </c>
      <c r="E348" s="553" t="s">
        <v>70</v>
      </c>
      <c r="F348" s="552">
        <v>8283333.333333333</v>
      </c>
      <c r="G348" s="552">
        <v>8317607.3166666664</v>
      </c>
      <c r="H348" s="552">
        <v>3</v>
      </c>
      <c r="I348" s="553"/>
      <c r="K348" s="483" t="s">
        <v>264</v>
      </c>
    </row>
    <row r="349" spans="2:11" x14ac:dyDescent="0.25">
      <c r="B349" s="552">
        <v>94</v>
      </c>
      <c r="C349" s="553" t="s">
        <v>68</v>
      </c>
      <c r="D349" s="553" t="s">
        <v>69</v>
      </c>
      <c r="E349" s="553" t="s">
        <v>409</v>
      </c>
      <c r="F349" s="552">
        <v>7100000</v>
      </c>
      <c r="G349" s="552">
        <v>7132416.4800000004</v>
      </c>
      <c r="H349" s="552">
        <v>1</v>
      </c>
      <c r="I349" s="553"/>
      <c r="K349" s="483" t="s">
        <v>264</v>
      </c>
    </row>
    <row r="350" spans="2:11" x14ac:dyDescent="0.25">
      <c r="B350" s="552">
        <v>94</v>
      </c>
      <c r="C350" s="553" t="s">
        <v>68</v>
      </c>
      <c r="D350" s="553" t="s">
        <v>69</v>
      </c>
      <c r="E350" s="553" t="s">
        <v>334</v>
      </c>
      <c r="F350" s="552">
        <v>6656000</v>
      </c>
      <c r="G350" s="552">
        <v>7132416.4800000004</v>
      </c>
      <c r="H350" s="552">
        <v>1</v>
      </c>
      <c r="I350" s="553"/>
      <c r="K350" s="483" t="s">
        <v>264</v>
      </c>
    </row>
    <row r="351" spans="2:11" x14ac:dyDescent="0.25">
      <c r="B351" s="552">
        <v>94</v>
      </c>
      <c r="C351" s="553" t="s">
        <v>68</v>
      </c>
      <c r="D351" s="553" t="s">
        <v>141</v>
      </c>
      <c r="E351" s="553" t="s">
        <v>141</v>
      </c>
      <c r="F351" s="552">
        <v>6212000</v>
      </c>
      <c r="G351" s="552">
        <v>7132416.4800000004</v>
      </c>
      <c r="H351" s="552">
        <v>1</v>
      </c>
      <c r="I351" s="553"/>
      <c r="K351" s="483" t="s">
        <v>264</v>
      </c>
    </row>
    <row r="352" spans="2:11" x14ac:dyDescent="0.25">
      <c r="B352" s="552">
        <v>94</v>
      </c>
      <c r="C352" s="553" t="s">
        <v>142</v>
      </c>
      <c r="D352" s="553" t="s">
        <v>151</v>
      </c>
      <c r="E352" s="553" t="s">
        <v>107</v>
      </c>
      <c r="F352" s="552">
        <v>7100000</v>
      </c>
      <c r="G352" s="552">
        <v>7154163.7300000004</v>
      </c>
      <c r="H352" s="552">
        <v>1</v>
      </c>
      <c r="I352" s="553"/>
      <c r="K352" s="483" t="s">
        <v>264</v>
      </c>
    </row>
    <row r="353" spans="2:11" x14ac:dyDescent="0.25">
      <c r="B353" s="552">
        <v>94</v>
      </c>
      <c r="C353" s="553" t="s">
        <v>142</v>
      </c>
      <c r="D353" s="553" t="s">
        <v>151</v>
      </c>
      <c r="E353" s="553" t="s">
        <v>343</v>
      </c>
      <c r="F353" s="552">
        <v>7100000</v>
      </c>
      <c r="G353" s="552">
        <v>7132416.4800000004</v>
      </c>
      <c r="H353" s="552">
        <v>1</v>
      </c>
      <c r="I353" s="553"/>
      <c r="K353" s="483" t="s">
        <v>264</v>
      </c>
    </row>
    <row r="354" spans="2:11" x14ac:dyDescent="0.25">
      <c r="B354" s="552">
        <v>94</v>
      </c>
      <c r="C354" s="553" t="s">
        <v>68</v>
      </c>
      <c r="D354" s="553" t="s">
        <v>66</v>
      </c>
      <c r="E354" s="553" t="s">
        <v>66</v>
      </c>
      <c r="F354" s="552">
        <v>7100000</v>
      </c>
      <c r="G354" s="552">
        <v>7132416.4800000004</v>
      </c>
      <c r="H354" s="552">
        <v>1</v>
      </c>
      <c r="I354" s="553"/>
      <c r="K354" s="483" t="s">
        <v>264</v>
      </c>
    </row>
    <row r="355" spans="2:11" x14ac:dyDescent="0.25">
      <c r="B355" s="552">
        <v>94</v>
      </c>
      <c r="C355" s="553" t="s">
        <v>68</v>
      </c>
      <c r="D355" s="553" t="s">
        <v>69</v>
      </c>
      <c r="E355" s="553" t="s">
        <v>70</v>
      </c>
      <c r="F355" s="552">
        <v>10650000</v>
      </c>
      <c r="G355" s="552">
        <v>10687988.99</v>
      </c>
      <c r="H355" s="552">
        <v>1</v>
      </c>
      <c r="I355" s="553"/>
      <c r="K355" s="483" t="s">
        <v>264</v>
      </c>
    </row>
    <row r="356" spans="2:11" x14ac:dyDescent="0.25">
      <c r="B356" s="552">
        <v>94</v>
      </c>
      <c r="C356" s="553" t="s">
        <v>68</v>
      </c>
      <c r="D356" s="553" t="s">
        <v>69</v>
      </c>
      <c r="E356" s="553" t="s">
        <v>409</v>
      </c>
      <c r="F356" s="552">
        <v>7100000</v>
      </c>
      <c r="G356" s="552">
        <v>7132416.4800000004</v>
      </c>
      <c r="H356" s="552">
        <v>1</v>
      </c>
      <c r="I356" s="553"/>
      <c r="K356" s="483" t="s">
        <v>264</v>
      </c>
    </row>
    <row r="357" spans="2:11" x14ac:dyDescent="0.25">
      <c r="B357" s="552">
        <v>94</v>
      </c>
      <c r="C357" s="553" t="s">
        <v>68</v>
      </c>
      <c r="D357" s="553" t="s">
        <v>141</v>
      </c>
      <c r="E357" s="553" t="s">
        <v>318</v>
      </c>
      <c r="F357" s="552">
        <v>7100000</v>
      </c>
      <c r="G357" s="552">
        <v>7154163.7300000004</v>
      </c>
      <c r="H357" s="552">
        <v>1</v>
      </c>
      <c r="I357" s="553"/>
      <c r="K357" s="483" t="s">
        <v>264</v>
      </c>
    </row>
    <row r="358" spans="2:11" x14ac:dyDescent="0.25">
      <c r="B358" s="552">
        <v>96</v>
      </c>
      <c r="C358" s="553" t="s">
        <v>142</v>
      </c>
      <c r="D358" s="553" t="s">
        <v>142</v>
      </c>
      <c r="E358" s="553" t="s">
        <v>79</v>
      </c>
      <c r="F358" s="552">
        <v>5857000</v>
      </c>
      <c r="G358" s="552">
        <v>6184822.9100000001</v>
      </c>
      <c r="H358" s="552">
        <v>1</v>
      </c>
      <c r="I358" s="553"/>
      <c r="K358" s="483" t="s">
        <v>264</v>
      </c>
    </row>
    <row r="359" spans="2:11" x14ac:dyDescent="0.25">
      <c r="B359" s="552">
        <v>96</v>
      </c>
      <c r="C359" s="553" t="s">
        <v>142</v>
      </c>
      <c r="D359" s="553" t="s">
        <v>143</v>
      </c>
      <c r="E359" s="553" t="s">
        <v>143</v>
      </c>
      <c r="F359" s="552">
        <v>8875000</v>
      </c>
      <c r="G359" s="552">
        <v>8940278.9749999996</v>
      </c>
      <c r="H359" s="552">
        <v>2</v>
      </c>
      <c r="I359" s="553"/>
      <c r="K359" s="483" t="s">
        <v>264</v>
      </c>
    </row>
    <row r="360" spans="2:11" x14ac:dyDescent="0.25">
      <c r="B360" s="552">
        <v>96</v>
      </c>
      <c r="C360" s="553" t="s">
        <v>142</v>
      </c>
      <c r="D360" s="553" t="s">
        <v>366</v>
      </c>
      <c r="E360" s="553" t="s">
        <v>394</v>
      </c>
      <c r="F360" s="552">
        <v>5446000</v>
      </c>
      <c r="G360" s="552">
        <v>5647085.3799999999</v>
      </c>
      <c r="H360" s="552">
        <v>1</v>
      </c>
      <c r="I360" s="553"/>
      <c r="K360" s="483" t="s">
        <v>264</v>
      </c>
    </row>
    <row r="361" spans="2:11" x14ac:dyDescent="0.25">
      <c r="B361" s="552">
        <v>96</v>
      </c>
      <c r="C361" s="553" t="s">
        <v>142</v>
      </c>
      <c r="D361" s="553" t="s">
        <v>140</v>
      </c>
      <c r="E361" s="553" t="s">
        <v>413</v>
      </c>
      <c r="F361" s="552">
        <v>7100000</v>
      </c>
      <c r="G361" s="552">
        <v>7155062</v>
      </c>
      <c r="H361" s="552">
        <v>5</v>
      </c>
      <c r="I361" s="553"/>
      <c r="K361" s="483" t="s">
        <v>264</v>
      </c>
    </row>
    <row r="362" spans="2:11" x14ac:dyDescent="0.25">
      <c r="B362" s="552">
        <v>96</v>
      </c>
      <c r="C362" s="553" t="s">
        <v>142</v>
      </c>
      <c r="D362" s="553" t="s">
        <v>151</v>
      </c>
      <c r="E362" s="553" t="s">
        <v>81</v>
      </c>
      <c r="F362" s="552">
        <v>5413000</v>
      </c>
      <c r="G362" s="552">
        <v>18406000</v>
      </c>
      <c r="H362" s="552">
        <v>1</v>
      </c>
      <c r="I362" s="553"/>
      <c r="K362" s="483" t="s">
        <v>264</v>
      </c>
    </row>
    <row r="363" spans="2:11" x14ac:dyDescent="0.25">
      <c r="B363" s="552">
        <v>96</v>
      </c>
      <c r="C363" s="553" t="s">
        <v>12</v>
      </c>
      <c r="D363" s="553" t="s">
        <v>144</v>
      </c>
      <c r="E363" s="553" t="s">
        <v>84</v>
      </c>
      <c r="F363" s="552">
        <v>4615000</v>
      </c>
      <c r="G363" s="552">
        <v>12752636.83</v>
      </c>
      <c r="H363" s="552">
        <v>1</v>
      </c>
      <c r="I363" s="553"/>
      <c r="K363" s="483" t="s">
        <v>264</v>
      </c>
    </row>
    <row r="364" spans="2:11" x14ac:dyDescent="0.25">
      <c r="B364" s="552">
        <v>96</v>
      </c>
      <c r="C364" s="553" t="s">
        <v>12</v>
      </c>
      <c r="D364" s="553" t="s">
        <v>108</v>
      </c>
      <c r="E364" s="553" t="s">
        <v>109</v>
      </c>
      <c r="F364" s="552">
        <v>7100000</v>
      </c>
      <c r="G364" s="552">
        <v>7303796</v>
      </c>
      <c r="H364" s="552">
        <v>1</v>
      </c>
      <c r="I364" s="553"/>
      <c r="K364" s="483" t="s">
        <v>264</v>
      </c>
    </row>
    <row r="365" spans="2:11" x14ac:dyDescent="0.25">
      <c r="B365" s="552">
        <v>96</v>
      </c>
      <c r="C365" s="553" t="s">
        <v>12</v>
      </c>
      <c r="D365" s="553" t="s">
        <v>108</v>
      </c>
      <c r="E365" s="553" t="s">
        <v>132</v>
      </c>
      <c r="F365" s="552">
        <v>10650000</v>
      </c>
      <c r="G365" s="552">
        <v>10935254</v>
      </c>
      <c r="H365" s="552">
        <v>1</v>
      </c>
      <c r="I365" s="553"/>
      <c r="K365" s="483" t="s">
        <v>264</v>
      </c>
    </row>
    <row r="366" spans="2:11" x14ac:dyDescent="0.25">
      <c r="B366" s="552">
        <v>96</v>
      </c>
      <c r="C366" s="553" t="s">
        <v>12</v>
      </c>
      <c r="D366" s="553" t="s">
        <v>108</v>
      </c>
      <c r="E366" s="553" t="s">
        <v>153</v>
      </c>
      <c r="F366" s="552">
        <v>7100000</v>
      </c>
      <c r="G366" s="552">
        <v>7303796</v>
      </c>
      <c r="H366" s="552">
        <v>1</v>
      </c>
      <c r="I366" s="553"/>
      <c r="K366" s="483" t="s">
        <v>264</v>
      </c>
    </row>
    <row r="367" spans="2:11" x14ac:dyDescent="0.25">
      <c r="B367" s="552">
        <v>96</v>
      </c>
      <c r="C367" s="553" t="s">
        <v>12</v>
      </c>
      <c r="D367" s="553" t="s">
        <v>108</v>
      </c>
      <c r="E367" s="553" t="s">
        <v>135</v>
      </c>
      <c r="F367" s="552">
        <v>7100000</v>
      </c>
      <c r="G367" s="552">
        <v>7303796</v>
      </c>
      <c r="H367" s="552">
        <v>1</v>
      </c>
      <c r="I367" s="553"/>
      <c r="K367" s="483" t="s">
        <v>264</v>
      </c>
    </row>
    <row r="368" spans="2:11" x14ac:dyDescent="0.25">
      <c r="B368" s="552">
        <v>96</v>
      </c>
      <c r="C368" s="553" t="s">
        <v>12</v>
      </c>
      <c r="D368" s="553" t="s">
        <v>87</v>
      </c>
      <c r="E368" s="553" t="s">
        <v>365</v>
      </c>
      <c r="F368" s="552">
        <v>10650000</v>
      </c>
      <c r="G368" s="552">
        <v>10733835.029999999</v>
      </c>
      <c r="H368" s="552">
        <v>1</v>
      </c>
      <c r="I368" s="553"/>
      <c r="K368" s="483" t="s">
        <v>264</v>
      </c>
    </row>
    <row r="369" spans="2:11" x14ac:dyDescent="0.25">
      <c r="B369" s="552">
        <v>96</v>
      </c>
      <c r="C369" s="553" t="s">
        <v>12</v>
      </c>
      <c r="D369" s="553" t="s">
        <v>121</v>
      </c>
      <c r="E369" s="553" t="s">
        <v>84</v>
      </c>
      <c r="F369" s="552">
        <v>8875000</v>
      </c>
      <c r="G369" s="552">
        <v>8938006.5</v>
      </c>
      <c r="H369" s="552">
        <v>2</v>
      </c>
      <c r="I369" s="553"/>
      <c r="K369" s="483" t="s">
        <v>264</v>
      </c>
    </row>
    <row r="370" spans="2:11" x14ac:dyDescent="0.25">
      <c r="B370" s="552">
        <v>96</v>
      </c>
      <c r="C370" s="553" t="s">
        <v>13</v>
      </c>
      <c r="D370" s="553" t="s">
        <v>13</v>
      </c>
      <c r="E370" s="553" t="s">
        <v>482</v>
      </c>
      <c r="F370" s="552">
        <v>7100000</v>
      </c>
      <c r="G370" s="552">
        <v>7146723</v>
      </c>
      <c r="H370" s="552">
        <v>1</v>
      </c>
      <c r="I370" s="553"/>
      <c r="K370" s="483" t="s">
        <v>264</v>
      </c>
    </row>
    <row r="371" spans="2:11" x14ac:dyDescent="0.25">
      <c r="B371" s="552">
        <v>96</v>
      </c>
      <c r="C371" s="553" t="s">
        <v>13</v>
      </c>
      <c r="D371" s="553" t="s">
        <v>101</v>
      </c>
      <c r="E371" s="553" t="s">
        <v>483</v>
      </c>
      <c r="F371" s="552">
        <v>6390000</v>
      </c>
      <c r="G371" s="552">
        <v>7139590.6299999999</v>
      </c>
      <c r="H371" s="552">
        <v>1</v>
      </c>
      <c r="I371" s="553"/>
      <c r="K371" s="483" t="s">
        <v>264</v>
      </c>
    </row>
    <row r="372" spans="2:11" x14ac:dyDescent="0.25">
      <c r="B372" s="552">
        <v>96</v>
      </c>
      <c r="C372" s="553" t="s">
        <v>13</v>
      </c>
      <c r="D372" s="553" t="s">
        <v>103</v>
      </c>
      <c r="E372" s="553" t="s">
        <v>311</v>
      </c>
      <c r="F372" s="552">
        <v>7100000</v>
      </c>
      <c r="G372" s="552">
        <v>7148412.8700000001</v>
      </c>
      <c r="H372" s="552">
        <v>1</v>
      </c>
      <c r="I372" s="553"/>
      <c r="K372" s="483" t="s">
        <v>264</v>
      </c>
    </row>
    <row r="373" spans="2:11" x14ac:dyDescent="0.25">
      <c r="B373" s="552">
        <v>96</v>
      </c>
      <c r="C373" s="553" t="s">
        <v>14</v>
      </c>
      <c r="D373" s="553" t="s">
        <v>148</v>
      </c>
      <c r="E373" s="553" t="s">
        <v>125</v>
      </c>
      <c r="F373" s="552">
        <v>7100000</v>
      </c>
      <c r="G373" s="552">
        <v>7315745</v>
      </c>
      <c r="H373" s="552">
        <v>1</v>
      </c>
      <c r="I373" s="553"/>
      <c r="K373" s="483" t="s">
        <v>264</v>
      </c>
    </row>
    <row r="374" spans="2:11" x14ac:dyDescent="0.25">
      <c r="B374" s="552">
        <v>96</v>
      </c>
      <c r="C374" s="553" t="s">
        <v>67</v>
      </c>
      <c r="D374" s="553" t="s">
        <v>111</v>
      </c>
      <c r="E374" s="553" t="s">
        <v>484</v>
      </c>
      <c r="F374" s="552">
        <v>7100000</v>
      </c>
      <c r="G374" s="552">
        <v>7171723</v>
      </c>
      <c r="H374" s="552">
        <v>1</v>
      </c>
      <c r="I374" s="553"/>
      <c r="K374" s="483" t="s">
        <v>264</v>
      </c>
    </row>
    <row r="375" spans="2:11" x14ac:dyDescent="0.25">
      <c r="B375" s="552">
        <v>96</v>
      </c>
      <c r="C375" s="553" t="s">
        <v>67</v>
      </c>
      <c r="D375" s="553" t="s">
        <v>286</v>
      </c>
      <c r="E375" s="553" t="s">
        <v>261</v>
      </c>
      <c r="F375" s="552">
        <v>5502000</v>
      </c>
      <c r="G375" s="552">
        <v>8945605.9900000002</v>
      </c>
      <c r="H375" s="552">
        <v>1</v>
      </c>
      <c r="I375" s="553"/>
      <c r="K375" s="483" t="s">
        <v>264</v>
      </c>
    </row>
    <row r="376" spans="2:11" x14ac:dyDescent="0.25">
      <c r="B376" s="552">
        <v>96</v>
      </c>
      <c r="C376" s="553" t="s">
        <v>67</v>
      </c>
      <c r="D376" s="553" t="s">
        <v>287</v>
      </c>
      <c r="E376" s="553" t="s">
        <v>348</v>
      </c>
      <c r="F376" s="552">
        <v>7100000</v>
      </c>
      <c r="G376" s="552">
        <v>7155062</v>
      </c>
      <c r="H376" s="552">
        <v>1</v>
      </c>
      <c r="I376" s="553"/>
      <c r="K376" s="483" t="s">
        <v>264</v>
      </c>
    </row>
    <row r="377" spans="2:11" x14ac:dyDescent="0.25">
      <c r="B377" s="552">
        <v>96</v>
      </c>
      <c r="C377" s="553" t="s">
        <v>68</v>
      </c>
      <c r="D377" s="553" t="s">
        <v>68</v>
      </c>
      <c r="E377" s="553" t="s">
        <v>338</v>
      </c>
      <c r="F377" s="552">
        <v>7100000</v>
      </c>
      <c r="G377" s="552">
        <v>7155062</v>
      </c>
      <c r="H377" s="552">
        <v>1</v>
      </c>
      <c r="I377" s="553"/>
      <c r="K377" s="483" t="s">
        <v>264</v>
      </c>
    </row>
    <row r="378" spans="2:11" x14ac:dyDescent="0.25">
      <c r="B378" s="552">
        <v>96</v>
      </c>
      <c r="C378" s="553" t="s">
        <v>68</v>
      </c>
      <c r="D378" s="553" t="s">
        <v>68</v>
      </c>
      <c r="E378" s="553" t="s">
        <v>408</v>
      </c>
      <c r="F378" s="552">
        <v>10650000</v>
      </c>
      <c r="G378" s="552">
        <v>10733835.029999999</v>
      </c>
      <c r="H378" s="552">
        <v>1</v>
      </c>
      <c r="I378" s="553"/>
      <c r="K378" s="483" t="s">
        <v>264</v>
      </c>
    </row>
    <row r="379" spans="2:11" x14ac:dyDescent="0.25">
      <c r="B379" s="552">
        <v>96</v>
      </c>
      <c r="C379" s="553" t="s">
        <v>68</v>
      </c>
      <c r="D379" s="553" t="s">
        <v>115</v>
      </c>
      <c r="E379" s="553" t="s">
        <v>485</v>
      </c>
      <c r="F379" s="552">
        <v>7100000</v>
      </c>
      <c r="G379" s="552">
        <v>7146723</v>
      </c>
      <c r="H379" s="552">
        <v>1</v>
      </c>
      <c r="I379" s="553"/>
      <c r="K379" s="483" t="s">
        <v>264</v>
      </c>
    </row>
    <row r="380" spans="2:11" x14ac:dyDescent="0.25">
      <c r="B380" s="552">
        <v>96</v>
      </c>
      <c r="C380" s="553" t="s">
        <v>145</v>
      </c>
      <c r="D380" s="553" t="s">
        <v>149</v>
      </c>
      <c r="E380" s="553" t="s">
        <v>164</v>
      </c>
      <c r="F380" s="552">
        <v>10650000</v>
      </c>
      <c r="G380" s="552">
        <v>10948819</v>
      </c>
      <c r="H380" s="552">
        <v>1</v>
      </c>
      <c r="I380" s="553"/>
      <c r="K380" s="483" t="s">
        <v>264</v>
      </c>
    </row>
    <row r="381" spans="2:11" x14ac:dyDescent="0.25">
      <c r="B381" s="552">
        <v>96</v>
      </c>
      <c r="C381" s="553" t="s">
        <v>145</v>
      </c>
      <c r="D381" s="553" t="s">
        <v>149</v>
      </c>
      <c r="E381" s="553" t="s">
        <v>75</v>
      </c>
      <c r="F381" s="552">
        <v>7100000</v>
      </c>
      <c r="G381" s="552">
        <v>7303796</v>
      </c>
      <c r="H381" s="552">
        <v>2</v>
      </c>
      <c r="I381" s="553"/>
      <c r="K381" s="483" t="s">
        <v>264</v>
      </c>
    </row>
    <row r="382" spans="2:11" x14ac:dyDescent="0.25">
      <c r="B382" s="552">
        <v>96</v>
      </c>
      <c r="C382" s="553" t="s">
        <v>145</v>
      </c>
      <c r="D382" s="553" t="s">
        <v>150</v>
      </c>
      <c r="E382" s="553" t="s">
        <v>150</v>
      </c>
      <c r="F382" s="552">
        <v>7100000</v>
      </c>
      <c r="G382" s="552">
        <v>7146723</v>
      </c>
      <c r="H382" s="552">
        <v>1</v>
      </c>
      <c r="I382" s="553"/>
      <c r="K382" s="483" t="s">
        <v>264</v>
      </c>
    </row>
    <row r="383" spans="2:11" x14ac:dyDescent="0.25">
      <c r="B383" s="552">
        <v>96</v>
      </c>
      <c r="C383" s="553" t="s">
        <v>145</v>
      </c>
      <c r="D383" s="553" t="s">
        <v>150</v>
      </c>
      <c r="E383" s="553" t="s">
        <v>166</v>
      </c>
      <c r="F383" s="552">
        <v>7100000</v>
      </c>
      <c r="G383" s="552">
        <v>7146723</v>
      </c>
      <c r="H383" s="552">
        <v>1</v>
      </c>
      <c r="I383" s="553"/>
      <c r="K383" s="483" t="s">
        <v>264</v>
      </c>
    </row>
    <row r="384" spans="2:11" x14ac:dyDescent="0.25">
      <c r="B384" s="552">
        <v>96</v>
      </c>
      <c r="C384" s="553" t="s">
        <v>145</v>
      </c>
      <c r="D384" s="553" t="s">
        <v>150</v>
      </c>
      <c r="E384" s="553" t="s">
        <v>156</v>
      </c>
      <c r="F384" s="552">
        <v>7100000</v>
      </c>
      <c r="G384" s="552">
        <v>7303796</v>
      </c>
      <c r="H384" s="552">
        <v>1</v>
      </c>
      <c r="I384" s="553"/>
      <c r="K384" s="483" t="s">
        <v>264</v>
      </c>
    </row>
    <row r="385" spans="2:11" x14ac:dyDescent="0.25">
      <c r="B385" s="552">
        <v>105</v>
      </c>
      <c r="C385" s="553" t="s">
        <v>142</v>
      </c>
      <c r="D385" s="553" t="s">
        <v>142</v>
      </c>
      <c r="E385" s="553" t="s">
        <v>486</v>
      </c>
      <c r="F385" s="552">
        <v>6952000</v>
      </c>
      <c r="G385" s="552">
        <v>7125439.7999999998</v>
      </c>
      <c r="H385" s="552">
        <v>1</v>
      </c>
      <c r="I385" s="553"/>
      <c r="K385" s="483" t="s">
        <v>264</v>
      </c>
    </row>
    <row r="386" spans="2:11" x14ac:dyDescent="0.25">
      <c r="B386" s="552">
        <v>105</v>
      </c>
      <c r="C386" s="553" t="s">
        <v>142</v>
      </c>
      <c r="D386" s="553" t="s">
        <v>129</v>
      </c>
      <c r="E386" s="553" t="s">
        <v>431</v>
      </c>
      <c r="F386" s="552">
        <v>6952000</v>
      </c>
      <c r="G386" s="552">
        <v>7112329.4500000002</v>
      </c>
      <c r="H386" s="552">
        <v>1</v>
      </c>
      <c r="I386" s="553"/>
      <c r="K386" s="483" t="s">
        <v>264</v>
      </c>
    </row>
    <row r="387" spans="2:11" x14ac:dyDescent="0.25">
      <c r="B387" s="552">
        <v>105</v>
      </c>
      <c r="C387" s="553" t="s">
        <v>142</v>
      </c>
      <c r="D387" s="553" t="s">
        <v>151</v>
      </c>
      <c r="E387" s="553" t="s">
        <v>106</v>
      </c>
      <c r="F387" s="552">
        <v>6917000</v>
      </c>
      <c r="G387" s="552">
        <v>7090659.6299999999</v>
      </c>
      <c r="H387" s="552">
        <v>1</v>
      </c>
      <c r="I387" s="553"/>
      <c r="K387" s="483" t="s">
        <v>264</v>
      </c>
    </row>
    <row r="388" spans="2:11" x14ac:dyDescent="0.25">
      <c r="B388" s="552">
        <v>105</v>
      </c>
      <c r="C388" s="553" t="s">
        <v>142</v>
      </c>
      <c r="D388" s="553" t="s">
        <v>151</v>
      </c>
      <c r="E388" s="553" t="s">
        <v>83</v>
      </c>
      <c r="F388" s="552">
        <v>7100000</v>
      </c>
      <c r="G388" s="552">
        <v>7262806.7000000002</v>
      </c>
      <c r="H388" s="552">
        <v>2</v>
      </c>
      <c r="I388" s="553"/>
      <c r="K388" s="483" t="s">
        <v>264</v>
      </c>
    </row>
    <row r="389" spans="2:11" x14ac:dyDescent="0.25">
      <c r="B389" s="552">
        <v>105</v>
      </c>
      <c r="C389" s="553" t="s">
        <v>142</v>
      </c>
      <c r="D389" s="553" t="s">
        <v>151</v>
      </c>
      <c r="E389" s="553" t="s">
        <v>65</v>
      </c>
      <c r="F389" s="552">
        <v>7100000</v>
      </c>
      <c r="G389" s="552">
        <v>7262806.7000000002</v>
      </c>
      <c r="H389" s="552">
        <v>1</v>
      </c>
      <c r="I389" s="553"/>
      <c r="K389" s="483" t="s">
        <v>264</v>
      </c>
    </row>
    <row r="390" spans="2:11" x14ac:dyDescent="0.25">
      <c r="B390" s="552">
        <v>105</v>
      </c>
      <c r="C390" s="553" t="s">
        <v>12</v>
      </c>
      <c r="D390" s="553" t="s">
        <v>298</v>
      </c>
      <c r="E390" s="553" t="s">
        <v>298</v>
      </c>
      <c r="F390" s="552">
        <v>6123000</v>
      </c>
      <c r="G390" s="552">
        <v>6282086.9000000004</v>
      </c>
      <c r="H390" s="552">
        <v>1</v>
      </c>
      <c r="I390" s="553"/>
      <c r="K390" s="483" t="s">
        <v>264</v>
      </c>
    </row>
    <row r="391" spans="2:11" x14ac:dyDescent="0.25">
      <c r="B391" s="552">
        <v>105</v>
      </c>
      <c r="C391" s="553" t="s">
        <v>12</v>
      </c>
      <c r="D391" s="553" t="s">
        <v>121</v>
      </c>
      <c r="E391" s="553" t="s">
        <v>337</v>
      </c>
      <c r="F391" s="552">
        <v>7100000</v>
      </c>
      <c r="G391" s="552">
        <v>7262806.7000000002</v>
      </c>
      <c r="H391" s="552">
        <v>1</v>
      </c>
      <c r="I391" s="553"/>
      <c r="K391" s="483" t="s">
        <v>264</v>
      </c>
    </row>
    <row r="392" spans="2:11" x14ac:dyDescent="0.25">
      <c r="B392" s="552">
        <v>105</v>
      </c>
      <c r="C392" s="553" t="s">
        <v>67</v>
      </c>
      <c r="D392" s="553" t="s">
        <v>111</v>
      </c>
      <c r="E392" s="553" t="s">
        <v>444</v>
      </c>
      <c r="F392" s="552">
        <v>7100000</v>
      </c>
      <c r="G392" s="552">
        <v>7261431.7000000002</v>
      </c>
      <c r="H392" s="552">
        <v>1</v>
      </c>
      <c r="I392" s="553"/>
      <c r="K392" s="483" t="s">
        <v>264</v>
      </c>
    </row>
    <row r="393" spans="2:11" x14ac:dyDescent="0.25">
      <c r="B393" s="552">
        <v>105</v>
      </c>
      <c r="C393" s="553" t="s">
        <v>67</v>
      </c>
      <c r="D393" s="553" t="s">
        <v>112</v>
      </c>
      <c r="E393" s="553" t="s">
        <v>112</v>
      </c>
      <c r="F393" s="552">
        <v>7100000</v>
      </c>
      <c r="G393" s="552">
        <v>7262806.7000000002</v>
      </c>
      <c r="H393" s="552">
        <v>3</v>
      </c>
      <c r="I393" s="553"/>
      <c r="K393" s="483" t="s">
        <v>264</v>
      </c>
    </row>
    <row r="394" spans="2:11" x14ac:dyDescent="0.25">
      <c r="B394" s="552">
        <v>105</v>
      </c>
      <c r="C394" s="553" t="s">
        <v>67</v>
      </c>
      <c r="D394" s="553" t="s">
        <v>112</v>
      </c>
      <c r="E394" s="553" t="s">
        <v>98</v>
      </c>
      <c r="F394" s="552">
        <v>7100000</v>
      </c>
      <c r="G394" s="552">
        <v>7262806.7000000002</v>
      </c>
      <c r="H394" s="552">
        <v>2</v>
      </c>
      <c r="I394" s="553"/>
      <c r="K394" s="483" t="s">
        <v>264</v>
      </c>
    </row>
    <row r="395" spans="2:11" x14ac:dyDescent="0.25">
      <c r="B395" s="552">
        <v>105</v>
      </c>
      <c r="C395" s="553" t="s">
        <v>67</v>
      </c>
      <c r="D395" s="553" t="s">
        <v>90</v>
      </c>
      <c r="E395" s="553" t="s">
        <v>487</v>
      </c>
      <c r="F395" s="552">
        <v>7100000</v>
      </c>
      <c r="G395" s="552">
        <v>7262806.7000000002</v>
      </c>
      <c r="H395" s="552">
        <v>1</v>
      </c>
      <c r="I395" s="553"/>
      <c r="K395" s="483" t="s">
        <v>264</v>
      </c>
    </row>
    <row r="396" spans="2:11" x14ac:dyDescent="0.25">
      <c r="B396" s="552">
        <v>105</v>
      </c>
      <c r="C396" s="553" t="s">
        <v>67</v>
      </c>
      <c r="D396" s="553" t="s">
        <v>90</v>
      </c>
      <c r="E396" s="553" t="s">
        <v>432</v>
      </c>
      <c r="F396" s="552">
        <v>7100000</v>
      </c>
      <c r="G396" s="552">
        <v>7262806.7000000002</v>
      </c>
      <c r="H396" s="552">
        <v>1</v>
      </c>
      <c r="I396" s="553"/>
      <c r="K396" s="483" t="s">
        <v>264</v>
      </c>
    </row>
    <row r="397" spans="2:11" x14ac:dyDescent="0.25">
      <c r="B397" s="552">
        <v>105</v>
      </c>
      <c r="C397" s="553" t="s">
        <v>68</v>
      </c>
      <c r="D397" s="553" t="s">
        <v>69</v>
      </c>
      <c r="E397" s="553" t="s">
        <v>357</v>
      </c>
      <c r="F397" s="552">
        <v>7100000</v>
      </c>
      <c r="G397" s="552">
        <v>7262806.7000000002</v>
      </c>
      <c r="H397" s="552">
        <v>1</v>
      </c>
      <c r="I397" s="553"/>
      <c r="K397" s="483" t="s">
        <v>264</v>
      </c>
    </row>
    <row r="398" spans="2:11" x14ac:dyDescent="0.25">
      <c r="B398" s="552">
        <v>105</v>
      </c>
      <c r="C398" s="553" t="s">
        <v>68</v>
      </c>
      <c r="D398" s="553" t="s">
        <v>141</v>
      </c>
      <c r="E398" s="553" t="s">
        <v>141</v>
      </c>
      <c r="F398" s="552">
        <v>7100000</v>
      </c>
      <c r="G398" s="552">
        <v>7262806.7000000002</v>
      </c>
      <c r="H398" s="552">
        <v>1</v>
      </c>
      <c r="I398" s="553"/>
      <c r="K398" s="483" t="s">
        <v>264</v>
      </c>
    </row>
    <row r="399" spans="2:11" x14ac:dyDescent="0.25">
      <c r="B399" s="552">
        <v>105</v>
      </c>
      <c r="C399" s="553" t="s">
        <v>68</v>
      </c>
      <c r="D399" s="553" t="s">
        <v>93</v>
      </c>
      <c r="E399" s="553" t="s">
        <v>94</v>
      </c>
      <c r="F399" s="552">
        <v>7972875</v>
      </c>
      <c r="G399" s="552">
        <v>8042660.7437500004</v>
      </c>
      <c r="H399" s="552">
        <v>8</v>
      </c>
      <c r="I399" s="553"/>
      <c r="K399" s="483" t="s">
        <v>264</v>
      </c>
    </row>
    <row r="400" spans="2:11" x14ac:dyDescent="0.25">
      <c r="B400" s="552">
        <v>105</v>
      </c>
      <c r="C400" s="553" t="s">
        <v>68</v>
      </c>
      <c r="D400" s="553" t="s">
        <v>93</v>
      </c>
      <c r="E400" s="553" t="s">
        <v>410</v>
      </c>
      <c r="F400" s="552">
        <v>7100000</v>
      </c>
      <c r="G400" s="552">
        <v>7262806.7000000002</v>
      </c>
      <c r="H400" s="552">
        <v>1</v>
      </c>
      <c r="I400" s="553"/>
      <c r="K400" s="483" t="s">
        <v>264</v>
      </c>
    </row>
    <row r="401" spans="2:11" x14ac:dyDescent="0.25">
      <c r="B401" s="552">
        <v>105</v>
      </c>
      <c r="C401" s="553" t="s">
        <v>68</v>
      </c>
      <c r="D401" s="553" t="s">
        <v>95</v>
      </c>
      <c r="E401" s="553" t="s">
        <v>95</v>
      </c>
      <c r="F401" s="552">
        <v>7100000</v>
      </c>
      <c r="G401" s="552">
        <v>7262806.7000000002</v>
      </c>
      <c r="H401" s="552">
        <v>1</v>
      </c>
      <c r="I401" s="553"/>
      <c r="K401" s="483" t="s">
        <v>264</v>
      </c>
    </row>
    <row r="402" spans="2:11" x14ac:dyDescent="0.25">
      <c r="B402" s="552">
        <v>105</v>
      </c>
      <c r="C402" s="553" t="s">
        <v>68</v>
      </c>
      <c r="D402" s="553" t="s">
        <v>71</v>
      </c>
      <c r="E402" s="553" t="s">
        <v>73</v>
      </c>
      <c r="F402" s="552">
        <v>7100000</v>
      </c>
      <c r="G402" s="552">
        <v>7262806.7000000002</v>
      </c>
      <c r="H402" s="552">
        <v>1</v>
      </c>
      <c r="I402" s="553"/>
      <c r="K402" s="483" t="s">
        <v>264</v>
      </c>
    </row>
    <row r="403" spans="2:11" x14ac:dyDescent="0.25">
      <c r="B403" s="552">
        <v>105</v>
      </c>
      <c r="C403" s="553" t="s">
        <v>145</v>
      </c>
      <c r="D403" s="553" t="s">
        <v>145</v>
      </c>
      <c r="E403" s="553" t="s">
        <v>145</v>
      </c>
      <c r="F403" s="552">
        <v>7100000</v>
      </c>
      <c r="G403" s="552">
        <v>7261431.7000000002</v>
      </c>
      <c r="H403" s="552">
        <v>1</v>
      </c>
      <c r="I403" s="553"/>
      <c r="K403" s="483" t="s">
        <v>264</v>
      </c>
    </row>
    <row r="404" spans="2:11" x14ac:dyDescent="0.25">
      <c r="B404" s="552">
        <v>114</v>
      </c>
      <c r="C404" s="553" t="s">
        <v>67</v>
      </c>
      <c r="D404" s="553" t="s">
        <v>122</v>
      </c>
      <c r="E404" s="553" t="s">
        <v>122</v>
      </c>
      <c r="F404" s="552">
        <v>7100000</v>
      </c>
      <c r="G404" s="552">
        <v>7261000</v>
      </c>
      <c r="H404" s="552">
        <v>1</v>
      </c>
      <c r="I404" s="553"/>
      <c r="K404" s="483" t="s">
        <v>264</v>
      </c>
    </row>
    <row r="405" spans="2:11" x14ac:dyDescent="0.25">
      <c r="B405" s="552">
        <v>114</v>
      </c>
      <c r="C405" s="553" t="s">
        <v>68</v>
      </c>
      <c r="D405" s="553" t="s">
        <v>68</v>
      </c>
      <c r="E405" s="553" t="s">
        <v>396</v>
      </c>
      <c r="F405" s="552">
        <v>7011000</v>
      </c>
      <c r="G405" s="552">
        <v>7261000</v>
      </c>
      <c r="H405" s="552">
        <v>2</v>
      </c>
      <c r="I405" s="553"/>
      <c r="K405" s="483" t="s">
        <v>264</v>
      </c>
    </row>
    <row r="406" spans="2:11" x14ac:dyDescent="0.25">
      <c r="B406" s="552">
        <v>114</v>
      </c>
      <c r="C406" s="553" t="s">
        <v>12</v>
      </c>
      <c r="D406" s="553" t="s">
        <v>356</v>
      </c>
      <c r="E406" s="553" t="s">
        <v>426</v>
      </c>
      <c r="F406" s="552">
        <v>7100000</v>
      </c>
      <c r="G406" s="552">
        <v>7261000</v>
      </c>
      <c r="H406" s="552">
        <v>1</v>
      </c>
      <c r="I406" s="553"/>
      <c r="K406" s="483" t="s">
        <v>264</v>
      </c>
    </row>
    <row r="407" spans="2:11" x14ac:dyDescent="0.25">
      <c r="B407" s="552">
        <v>114</v>
      </c>
      <c r="C407" s="553" t="s">
        <v>12</v>
      </c>
      <c r="D407" s="553" t="s">
        <v>108</v>
      </c>
      <c r="E407" s="553" t="s">
        <v>131</v>
      </c>
      <c r="F407" s="552">
        <v>7100000</v>
      </c>
      <c r="G407" s="552">
        <v>7261000</v>
      </c>
      <c r="H407" s="552">
        <v>1</v>
      </c>
      <c r="I407" s="553"/>
      <c r="K407" s="483" t="s">
        <v>264</v>
      </c>
    </row>
    <row r="408" spans="2:11" x14ac:dyDescent="0.25">
      <c r="B408" s="552">
        <v>116</v>
      </c>
      <c r="C408" s="553" t="s">
        <v>12</v>
      </c>
      <c r="D408" s="553" t="s">
        <v>144</v>
      </c>
      <c r="E408" s="553" t="s">
        <v>405</v>
      </c>
      <c r="F408" s="552">
        <v>7011000</v>
      </c>
      <c r="G408" s="552">
        <v>7220181.7000000002</v>
      </c>
      <c r="H408" s="552">
        <v>2</v>
      </c>
      <c r="I408" s="553"/>
      <c r="K408" s="483" t="s">
        <v>264</v>
      </c>
    </row>
    <row r="409" spans="2:11" x14ac:dyDescent="0.25">
      <c r="B409" s="552">
        <v>116</v>
      </c>
      <c r="C409" s="553" t="s">
        <v>12</v>
      </c>
      <c r="D409" s="553" t="s">
        <v>144</v>
      </c>
      <c r="E409" s="553" t="s">
        <v>152</v>
      </c>
      <c r="F409" s="552">
        <v>6981666.666666667</v>
      </c>
      <c r="G409" s="552">
        <v>7220181.7000000002</v>
      </c>
      <c r="H409" s="552">
        <v>3</v>
      </c>
      <c r="I409" s="553"/>
      <c r="K409" s="483" t="s">
        <v>264</v>
      </c>
    </row>
    <row r="410" spans="2:11" x14ac:dyDescent="0.25">
      <c r="B410" s="552">
        <v>116</v>
      </c>
      <c r="C410" s="553" t="s">
        <v>12</v>
      </c>
      <c r="D410" s="553" t="s">
        <v>288</v>
      </c>
      <c r="E410" s="553" t="s">
        <v>488</v>
      </c>
      <c r="F410" s="552">
        <v>6745000</v>
      </c>
      <c r="G410" s="552">
        <v>7220181.7000000002</v>
      </c>
      <c r="H410" s="552">
        <v>1</v>
      </c>
      <c r="I410" s="553"/>
      <c r="K410" s="483" t="s">
        <v>264</v>
      </c>
    </row>
    <row r="411" spans="2:11" x14ac:dyDescent="0.25">
      <c r="B411" s="552">
        <v>116</v>
      </c>
      <c r="C411" s="553" t="s">
        <v>12</v>
      </c>
      <c r="D411" s="553" t="s">
        <v>298</v>
      </c>
      <c r="E411" s="553" t="s">
        <v>298</v>
      </c>
      <c r="F411" s="552">
        <v>6833000</v>
      </c>
      <c r="G411" s="552">
        <v>7220181.7000000002</v>
      </c>
      <c r="H411" s="552">
        <v>1</v>
      </c>
      <c r="I411" s="553"/>
      <c r="K411" s="483" t="s">
        <v>264</v>
      </c>
    </row>
    <row r="412" spans="2:11" x14ac:dyDescent="0.25">
      <c r="B412" s="552">
        <v>116</v>
      </c>
      <c r="C412" s="553" t="s">
        <v>12</v>
      </c>
      <c r="D412" s="553" t="s">
        <v>298</v>
      </c>
      <c r="E412" s="553" t="s">
        <v>469</v>
      </c>
      <c r="F412" s="552">
        <v>10650000</v>
      </c>
      <c r="G412" s="552">
        <v>10830272.550000001</v>
      </c>
      <c r="H412" s="552">
        <v>1</v>
      </c>
      <c r="I412" s="553"/>
      <c r="K412" s="483" t="s">
        <v>264</v>
      </c>
    </row>
    <row r="413" spans="2:11" x14ac:dyDescent="0.25">
      <c r="B413" s="552">
        <v>116</v>
      </c>
      <c r="C413" s="553" t="s">
        <v>12</v>
      </c>
      <c r="D413" s="553" t="s">
        <v>298</v>
      </c>
      <c r="E413" s="553" t="s">
        <v>468</v>
      </c>
      <c r="F413" s="552">
        <v>10650000</v>
      </c>
      <c r="G413" s="552">
        <v>10830272.550000001</v>
      </c>
      <c r="H413" s="552">
        <v>1</v>
      </c>
      <c r="I413" s="553"/>
      <c r="K413" s="483" t="s">
        <v>264</v>
      </c>
    </row>
    <row r="414" spans="2:11" x14ac:dyDescent="0.25">
      <c r="B414" s="552">
        <v>116</v>
      </c>
      <c r="C414" s="553" t="s">
        <v>12</v>
      </c>
      <c r="D414" s="553" t="s">
        <v>298</v>
      </c>
      <c r="E414" s="553" t="s">
        <v>489</v>
      </c>
      <c r="F414" s="552">
        <v>7100000</v>
      </c>
      <c r="G414" s="552">
        <v>7220181.7000000002</v>
      </c>
      <c r="H414" s="552">
        <v>1</v>
      </c>
      <c r="I414" s="553"/>
      <c r="K414" s="483" t="s">
        <v>264</v>
      </c>
    </row>
    <row r="415" spans="2:11" x14ac:dyDescent="0.25">
      <c r="B415" s="552">
        <v>116</v>
      </c>
      <c r="C415" s="553" t="s">
        <v>68</v>
      </c>
      <c r="D415" s="553" t="s">
        <v>68</v>
      </c>
      <c r="E415" s="553" t="s">
        <v>490</v>
      </c>
      <c r="F415" s="552">
        <v>7100000</v>
      </c>
      <c r="G415" s="552">
        <v>7220181.7000000002</v>
      </c>
      <c r="H415" s="552">
        <v>1</v>
      </c>
      <c r="I415" s="553"/>
      <c r="K415" s="483" t="s">
        <v>264</v>
      </c>
    </row>
    <row r="416" spans="2:11" x14ac:dyDescent="0.25">
      <c r="B416" s="552">
        <v>116</v>
      </c>
      <c r="C416" s="553" t="s">
        <v>68</v>
      </c>
      <c r="D416" s="553" t="s">
        <v>115</v>
      </c>
      <c r="E416" s="553" t="s">
        <v>84</v>
      </c>
      <c r="F416" s="552">
        <v>6567000</v>
      </c>
      <c r="G416" s="552">
        <v>7220181.7000000002</v>
      </c>
      <c r="H416" s="552">
        <v>1</v>
      </c>
      <c r="I416" s="553"/>
      <c r="K416" s="483" t="s">
        <v>264</v>
      </c>
    </row>
    <row r="417" spans="2:9" x14ac:dyDescent="0.25">
      <c r="B417" s="532"/>
      <c r="C417" s="533"/>
      <c r="D417" s="533"/>
      <c r="E417" s="533"/>
      <c r="F417" s="534"/>
      <c r="G417" s="534"/>
      <c r="H417" s="532"/>
      <c r="I417"/>
    </row>
    <row r="418" spans="2:9" x14ac:dyDescent="0.25">
      <c r="B418" s="532"/>
      <c r="C418" s="533"/>
      <c r="D418" s="533"/>
      <c r="E418" s="533"/>
      <c r="F418" s="534"/>
      <c r="G418" s="534"/>
      <c r="H418" s="532"/>
      <c r="I418"/>
    </row>
    <row r="419" spans="2:9" x14ac:dyDescent="0.25">
      <c r="B419" s="532"/>
      <c r="C419" s="533"/>
      <c r="D419" s="533"/>
      <c r="E419" s="533"/>
      <c r="F419" s="534"/>
      <c r="G419" s="534"/>
      <c r="H419" s="532"/>
      <c r="I419"/>
    </row>
    <row r="420" spans="2:9" x14ac:dyDescent="0.25">
      <c r="B420" s="532"/>
      <c r="C420" s="533"/>
      <c r="D420" s="533"/>
      <c r="E420" s="533"/>
      <c r="F420" s="534"/>
      <c r="G420" s="534"/>
      <c r="H420" s="532"/>
      <c r="I420"/>
    </row>
    <row r="421" spans="2:9" x14ac:dyDescent="0.25">
      <c r="B421" s="532"/>
      <c r="C421" s="533"/>
      <c r="D421" s="533"/>
      <c r="E421" s="533"/>
      <c r="F421" s="534"/>
      <c r="G421" s="534"/>
      <c r="H421" s="532"/>
      <c r="I421"/>
    </row>
    <row r="422" spans="2:9" x14ac:dyDescent="0.25">
      <c r="B422" s="532"/>
      <c r="C422" s="533"/>
      <c r="D422" s="533"/>
      <c r="E422" s="533"/>
      <c r="F422" s="534"/>
      <c r="G422" s="534"/>
      <c r="H422" s="532"/>
      <c r="I422"/>
    </row>
    <row r="423" spans="2:9" x14ac:dyDescent="0.25">
      <c r="B423" s="532"/>
      <c r="C423" s="533"/>
      <c r="D423" s="533"/>
      <c r="E423" s="533"/>
      <c r="F423" s="534"/>
      <c r="G423" s="534"/>
      <c r="H423" s="532"/>
      <c r="I423"/>
    </row>
    <row r="424" spans="2:9" x14ac:dyDescent="0.25">
      <c r="B424" s="532"/>
      <c r="C424" s="533"/>
      <c r="D424" s="533"/>
      <c r="E424" s="533"/>
      <c r="F424" s="534"/>
      <c r="G424" s="534"/>
      <c r="H424" s="532"/>
      <c r="I424"/>
    </row>
    <row r="425" spans="2:9" x14ac:dyDescent="0.25">
      <c r="B425" s="532"/>
      <c r="C425" s="533"/>
      <c r="D425" s="533"/>
      <c r="E425" s="533"/>
      <c r="F425" s="534"/>
      <c r="G425" s="534"/>
      <c r="H425" s="532"/>
      <c r="I425"/>
    </row>
    <row r="426" spans="2:9" x14ac:dyDescent="0.25">
      <c r="B426" s="532"/>
      <c r="C426" s="533"/>
      <c r="D426" s="533"/>
      <c r="E426" s="533"/>
      <c r="F426" s="534"/>
      <c r="G426" s="534"/>
      <c r="H426" s="532"/>
      <c r="I426"/>
    </row>
    <row r="427" spans="2:9" x14ac:dyDescent="0.25">
      <c r="B427" s="532"/>
      <c r="C427" s="533"/>
      <c r="D427" s="533"/>
      <c r="E427" s="533"/>
      <c r="F427" s="534"/>
      <c r="G427" s="534"/>
      <c r="H427" s="532"/>
      <c r="I427"/>
    </row>
    <row r="428" spans="2:9" x14ac:dyDescent="0.25">
      <c r="B428" s="532"/>
      <c r="C428" s="533"/>
      <c r="D428" s="533"/>
      <c r="E428" s="533"/>
      <c r="F428" s="534"/>
      <c r="G428" s="534"/>
      <c r="H428" s="532"/>
      <c r="I428"/>
    </row>
    <row r="429" spans="2:9" x14ac:dyDescent="0.25">
      <c r="B429" s="532"/>
      <c r="C429" s="533"/>
      <c r="D429" s="533"/>
      <c r="E429" s="533"/>
      <c r="F429" s="534"/>
      <c r="G429" s="534"/>
      <c r="H429" s="532"/>
      <c r="I429"/>
    </row>
    <row r="430" spans="2:9" x14ac:dyDescent="0.25">
      <c r="B430" s="532"/>
      <c r="C430" s="533"/>
      <c r="D430" s="533"/>
      <c r="E430" s="533"/>
      <c r="F430" s="534"/>
      <c r="G430" s="534"/>
      <c r="H430" s="532"/>
      <c r="I430"/>
    </row>
    <row r="431" spans="2:9" x14ac:dyDescent="0.25">
      <c r="B431" s="532"/>
      <c r="C431" s="533"/>
      <c r="D431" s="533"/>
      <c r="E431" s="533"/>
      <c r="F431" s="534"/>
      <c r="G431" s="534"/>
      <c r="H431" s="532"/>
      <c r="I431"/>
    </row>
    <row r="432" spans="2:9" x14ac:dyDescent="0.25">
      <c r="B432" s="532"/>
      <c r="C432" s="533"/>
      <c r="D432" s="533"/>
      <c r="E432" s="533"/>
      <c r="F432" s="534"/>
      <c r="G432" s="534"/>
      <c r="H432" s="532"/>
      <c r="I432"/>
    </row>
    <row r="433" spans="2:9" x14ac:dyDescent="0.25">
      <c r="B433" s="532"/>
      <c r="C433" s="533"/>
      <c r="D433" s="533"/>
      <c r="E433" s="533"/>
      <c r="F433" s="534"/>
      <c r="G433" s="534"/>
      <c r="H433" s="532"/>
      <c r="I433"/>
    </row>
    <row r="434" spans="2:9" x14ac:dyDescent="0.25">
      <c r="B434" s="532"/>
      <c r="C434" s="533"/>
      <c r="D434" s="533"/>
      <c r="E434" s="533"/>
      <c r="F434" s="534"/>
      <c r="G434" s="534"/>
      <c r="H434" s="532"/>
      <c r="I434"/>
    </row>
    <row r="435" spans="2:9" x14ac:dyDescent="0.25">
      <c r="B435" s="532"/>
      <c r="C435" s="533"/>
      <c r="D435" s="533"/>
      <c r="E435" s="533"/>
      <c r="F435" s="534"/>
      <c r="G435" s="534"/>
      <c r="H435" s="532"/>
      <c r="I435"/>
    </row>
    <row r="436" spans="2:9" x14ac:dyDescent="0.25">
      <c r="B436" s="532"/>
      <c r="C436" s="533"/>
      <c r="D436" s="533"/>
      <c r="E436" s="533"/>
      <c r="F436" s="534"/>
      <c r="G436" s="534"/>
      <c r="H436" s="532"/>
      <c r="I436"/>
    </row>
    <row r="437" spans="2:9" x14ac:dyDescent="0.25">
      <c r="B437" s="532"/>
      <c r="C437" s="533"/>
      <c r="D437" s="533"/>
      <c r="E437" s="533"/>
      <c r="F437" s="534"/>
      <c r="G437" s="534"/>
      <c r="H437" s="532"/>
      <c r="I437"/>
    </row>
    <row r="438" spans="2:9" x14ac:dyDescent="0.25">
      <c r="B438" s="532"/>
      <c r="C438" s="533"/>
      <c r="D438" s="533"/>
      <c r="E438" s="533"/>
      <c r="F438" s="534"/>
      <c r="G438" s="534"/>
      <c r="H438" s="532"/>
      <c r="I438"/>
    </row>
    <row r="439" spans="2:9" x14ac:dyDescent="0.25">
      <c r="B439" s="532"/>
      <c r="C439" s="533"/>
      <c r="D439" s="533"/>
      <c r="E439" s="533"/>
      <c r="F439" s="534"/>
      <c r="G439" s="534"/>
      <c r="H439" s="532"/>
      <c r="I439"/>
    </row>
    <row r="440" spans="2:9" x14ac:dyDescent="0.25">
      <c r="B440" s="532"/>
      <c r="C440" s="533"/>
      <c r="D440" s="533"/>
      <c r="E440" s="533"/>
      <c r="F440" s="534"/>
      <c r="G440" s="534"/>
      <c r="H440" s="532"/>
      <c r="I440"/>
    </row>
    <row r="441" spans="2:9" x14ac:dyDescent="0.25">
      <c r="B441" s="532"/>
      <c r="C441" s="533"/>
      <c r="D441" s="533"/>
      <c r="E441" s="533"/>
      <c r="F441" s="534"/>
      <c r="G441" s="534"/>
      <c r="H441" s="532"/>
      <c r="I441"/>
    </row>
    <row r="442" spans="2:9" x14ac:dyDescent="0.25">
      <c r="B442" s="532"/>
      <c r="C442" s="533"/>
      <c r="D442" s="533"/>
      <c r="E442" s="533"/>
      <c r="F442" s="534"/>
      <c r="G442" s="534"/>
      <c r="H442" s="532"/>
      <c r="I442"/>
    </row>
    <row r="443" spans="2:9" x14ac:dyDescent="0.25">
      <c r="B443" s="532"/>
      <c r="C443" s="533"/>
      <c r="D443" s="533"/>
      <c r="E443" s="533"/>
      <c r="F443" s="534"/>
      <c r="G443" s="534"/>
      <c r="H443" s="532"/>
      <c r="I443"/>
    </row>
    <row r="444" spans="2:9" x14ac:dyDescent="0.25">
      <c r="B444" s="532"/>
      <c r="C444" s="533"/>
      <c r="D444" s="533"/>
      <c r="E444" s="533"/>
      <c r="F444" s="534"/>
      <c r="G444" s="534"/>
      <c r="H444" s="532"/>
      <c r="I444"/>
    </row>
    <row r="445" spans="2:9" x14ac:dyDescent="0.25">
      <c r="B445" s="532"/>
      <c r="C445" s="533"/>
      <c r="D445" s="533"/>
      <c r="E445" s="533"/>
      <c r="F445" s="534"/>
      <c r="G445" s="534"/>
      <c r="H445" s="532"/>
      <c r="I445"/>
    </row>
    <row r="446" spans="2:9" x14ac:dyDescent="0.25">
      <c r="B446" s="532"/>
      <c r="C446" s="533"/>
      <c r="D446" s="533"/>
      <c r="E446" s="533"/>
      <c r="F446" s="534"/>
      <c r="G446" s="534"/>
      <c r="H446" s="532"/>
      <c r="I446"/>
    </row>
    <row r="447" spans="2:9" x14ac:dyDescent="0.25">
      <c r="B447" s="532"/>
      <c r="C447" s="533"/>
      <c r="D447" s="533"/>
      <c r="E447" s="533"/>
      <c r="F447" s="534"/>
      <c r="G447" s="534"/>
      <c r="H447" s="532"/>
      <c r="I447"/>
    </row>
    <row r="448" spans="2:9" x14ac:dyDescent="0.25">
      <c r="B448" s="532"/>
      <c r="C448" s="533"/>
      <c r="D448" s="533"/>
      <c r="E448" s="533"/>
      <c r="F448" s="534"/>
      <c r="G448" s="534"/>
      <c r="H448" s="532"/>
      <c r="I448"/>
    </row>
    <row r="449" spans="2:9" x14ac:dyDescent="0.25">
      <c r="B449" s="532"/>
      <c r="C449" s="533"/>
      <c r="D449" s="533"/>
      <c r="E449" s="533"/>
      <c r="F449" s="534"/>
      <c r="G449" s="534"/>
      <c r="H449" s="532"/>
      <c r="I449"/>
    </row>
    <row r="450" spans="2:9" x14ac:dyDescent="0.25">
      <c r="B450" s="532"/>
      <c r="C450" s="533"/>
      <c r="D450" s="533"/>
      <c r="E450" s="533"/>
      <c r="F450" s="534"/>
      <c r="G450" s="534"/>
      <c r="H450" s="532"/>
      <c r="I450"/>
    </row>
    <row r="451" spans="2:9" x14ac:dyDescent="0.25">
      <c r="B451" s="532"/>
      <c r="C451" s="533"/>
      <c r="D451" s="533"/>
      <c r="E451" s="533"/>
      <c r="F451" s="534"/>
      <c r="G451" s="534"/>
      <c r="H451" s="532"/>
      <c r="I451"/>
    </row>
    <row r="452" spans="2:9" x14ac:dyDescent="0.25">
      <c r="B452" s="532"/>
      <c r="C452" s="533"/>
      <c r="D452" s="533"/>
      <c r="E452" s="533"/>
      <c r="F452" s="534"/>
      <c r="G452" s="534"/>
      <c r="H452" s="532"/>
      <c r="I452"/>
    </row>
    <row r="453" spans="2:9" x14ac:dyDescent="0.25">
      <c r="B453" s="532"/>
      <c r="C453" s="533"/>
      <c r="D453" s="533"/>
      <c r="E453" s="533"/>
      <c r="F453" s="534"/>
      <c r="G453" s="534"/>
      <c r="H453" s="532"/>
      <c r="I453"/>
    </row>
    <row r="454" spans="2:9" x14ac:dyDescent="0.25">
      <c r="B454" s="532"/>
      <c r="C454" s="533"/>
      <c r="D454" s="533"/>
      <c r="E454" s="533"/>
      <c r="F454" s="534"/>
      <c r="G454" s="534"/>
      <c r="H454" s="532"/>
      <c r="I454"/>
    </row>
    <row r="455" spans="2:9" x14ac:dyDescent="0.25">
      <c r="B455" s="532"/>
      <c r="C455" s="533"/>
      <c r="D455" s="533"/>
      <c r="E455" s="533"/>
      <c r="F455" s="534"/>
      <c r="G455" s="534"/>
      <c r="H455" s="532"/>
      <c r="I455"/>
    </row>
    <row r="456" spans="2:9" x14ac:dyDescent="0.25">
      <c r="B456" s="532"/>
      <c r="C456" s="533"/>
      <c r="D456" s="533"/>
      <c r="E456" s="533"/>
      <c r="F456" s="534"/>
      <c r="G456" s="534"/>
      <c r="H456" s="532"/>
      <c r="I456"/>
    </row>
    <row r="457" spans="2:9" x14ac:dyDescent="0.25">
      <c r="B457" s="532"/>
      <c r="C457" s="533"/>
      <c r="D457" s="533"/>
      <c r="E457" s="533"/>
      <c r="F457" s="534"/>
      <c r="G457" s="534"/>
      <c r="H457" s="532"/>
      <c r="I457"/>
    </row>
    <row r="458" spans="2:9" x14ac:dyDescent="0.25">
      <c r="B458" s="532"/>
      <c r="C458" s="533"/>
      <c r="D458" s="533"/>
      <c r="E458" s="533"/>
      <c r="F458" s="534"/>
      <c r="G458" s="534"/>
      <c r="H458" s="532"/>
      <c r="I458"/>
    </row>
    <row r="459" spans="2:9" x14ac:dyDescent="0.25">
      <c r="B459" s="532"/>
      <c r="C459" s="533"/>
      <c r="D459" s="533"/>
      <c r="E459" s="533"/>
      <c r="F459" s="534"/>
      <c r="G459" s="534"/>
      <c r="H459" s="532"/>
      <c r="I459"/>
    </row>
    <row r="460" spans="2:9" x14ac:dyDescent="0.25">
      <c r="B460" s="532"/>
      <c r="C460" s="533"/>
      <c r="D460" s="533"/>
      <c r="E460" s="533"/>
      <c r="F460" s="534"/>
      <c r="G460" s="534"/>
      <c r="H460" s="532"/>
      <c r="I460"/>
    </row>
    <row r="461" spans="2:9" x14ac:dyDescent="0.25">
      <c r="B461" s="532"/>
      <c r="C461" s="533"/>
      <c r="D461" s="533"/>
      <c r="E461" s="533"/>
      <c r="F461" s="534"/>
      <c r="G461" s="534"/>
      <c r="H461" s="532"/>
      <c r="I461"/>
    </row>
    <row r="462" spans="2:9" x14ac:dyDescent="0.25">
      <c r="B462" s="532"/>
      <c r="C462" s="533"/>
      <c r="D462" s="533"/>
      <c r="E462" s="533"/>
      <c r="F462" s="534"/>
      <c r="G462" s="534"/>
      <c r="H462" s="532"/>
      <c r="I462"/>
    </row>
    <row r="463" spans="2:9" x14ac:dyDescent="0.25">
      <c r="B463" s="532"/>
      <c r="C463" s="533"/>
      <c r="D463" s="533"/>
      <c r="E463" s="533"/>
      <c r="F463" s="534"/>
      <c r="G463" s="534"/>
      <c r="H463" s="532"/>
      <c r="I463"/>
    </row>
    <row r="464" spans="2:9" x14ac:dyDescent="0.25">
      <c r="B464" s="532"/>
      <c r="C464" s="533"/>
      <c r="D464" s="533"/>
      <c r="E464" s="533"/>
      <c r="F464" s="534"/>
      <c r="G464" s="534"/>
      <c r="H464" s="532"/>
      <c r="I464"/>
    </row>
    <row r="465" spans="2:9" x14ac:dyDescent="0.25">
      <c r="B465" s="532"/>
      <c r="C465" s="533"/>
      <c r="D465" s="533"/>
      <c r="E465" s="533"/>
      <c r="F465" s="534"/>
      <c r="G465" s="534"/>
      <c r="H465" s="532"/>
      <c r="I465"/>
    </row>
    <row r="466" spans="2:9" x14ac:dyDescent="0.25">
      <c r="B466" s="532"/>
      <c r="C466" s="533"/>
      <c r="D466" s="533"/>
      <c r="E466" s="533"/>
      <c r="F466" s="534"/>
      <c r="G466" s="534"/>
      <c r="H466" s="532"/>
      <c r="I466"/>
    </row>
    <row r="467" spans="2:9" x14ac:dyDescent="0.25">
      <c r="B467" s="532"/>
      <c r="C467" s="533"/>
      <c r="D467" s="533"/>
      <c r="E467" s="533"/>
      <c r="F467" s="534"/>
      <c r="G467" s="534"/>
      <c r="H467" s="532"/>
      <c r="I467"/>
    </row>
    <row r="468" spans="2:9" x14ac:dyDescent="0.25">
      <c r="B468" s="532"/>
      <c r="C468" s="533"/>
      <c r="D468" s="533"/>
      <c r="E468" s="533"/>
      <c r="F468" s="534"/>
      <c r="G468" s="534"/>
      <c r="H468" s="532"/>
      <c r="I468"/>
    </row>
    <row r="469" spans="2:9" x14ac:dyDescent="0.25">
      <c r="B469" s="532"/>
      <c r="C469" s="533"/>
      <c r="D469" s="533"/>
      <c r="E469" s="533"/>
      <c r="F469" s="534"/>
      <c r="G469" s="534"/>
      <c r="H469" s="532"/>
      <c r="I469"/>
    </row>
    <row r="470" spans="2:9" x14ac:dyDescent="0.25">
      <c r="B470" s="532"/>
      <c r="C470" s="533"/>
      <c r="D470" s="533"/>
      <c r="E470" s="533"/>
      <c r="F470" s="534"/>
      <c r="G470" s="534"/>
      <c r="H470" s="532"/>
      <c r="I470"/>
    </row>
    <row r="471" spans="2:9" x14ac:dyDescent="0.25">
      <c r="B471" s="532"/>
      <c r="C471" s="533"/>
      <c r="D471" s="533"/>
      <c r="E471" s="533"/>
      <c r="F471" s="534"/>
      <c r="G471" s="534"/>
      <c r="H471" s="532"/>
      <c r="I471"/>
    </row>
    <row r="472" spans="2:9" x14ac:dyDescent="0.25">
      <c r="B472" s="532"/>
      <c r="C472" s="533"/>
      <c r="D472" s="533"/>
      <c r="E472" s="533"/>
      <c r="F472" s="534"/>
      <c r="G472" s="534"/>
      <c r="H472" s="532"/>
      <c r="I472"/>
    </row>
    <row r="473" spans="2:9" x14ac:dyDescent="0.25">
      <c r="B473" s="532"/>
      <c r="C473" s="533"/>
      <c r="D473" s="533"/>
      <c r="E473" s="533"/>
      <c r="F473" s="534"/>
      <c r="G473" s="534"/>
      <c r="H473" s="532"/>
      <c r="I473"/>
    </row>
    <row r="474" spans="2:9" x14ac:dyDescent="0.25">
      <c r="B474" s="532"/>
      <c r="C474" s="533"/>
      <c r="D474" s="533"/>
      <c r="E474" s="533"/>
      <c r="F474" s="534"/>
      <c r="G474" s="534"/>
      <c r="H474" s="532"/>
      <c r="I474"/>
    </row>
    <row r="475" spans="2:9" x14ac:dyDescent="0.25">
      <c r="B475" s="532"/>
      <c r="C475" s="533"/>
      <c r="D475" s="533"/>
      <c r="E475" s="533"/>
      <c r="F475" s="534"/>
      <c r="G475" s="534"/>
      <c r="H475" s="532"/>
      <c r="I47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2019 </vt:lpstr>
      <vt:lpstr>Resumen</vt:lpstr>
      <vt:lpstr>'Estadisticas 2019 '!Área_de_impresión</vt:lpstr>
      <vt:lpstr>Indice!Área_de_impresión</vt:lpstr>
      <vt:lpstr>'Estadisticas 2019 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2019-09-13T21:38:36Z</cp:lastPrinted>
  <dcterms:created xsi:type="dcterms:W3CDTF">2012-02-13T17:07:33Z</dcterms:created>
  <dcterms:modified xsi:type="dcterms:W3CDTF">2019-09-25T21:58:02Z</dcterms:modified>
</cp:coreProperties>
</file>